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mueble objetivo" sheetId="1" state="visible" r:id="rId1"/>
    <sheet xmlns:r="http://schemas.openxmlformats.org/officeDocument/2006/relationships" name="Comparable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1" hidden="1">'Comparables'!$A$1:$Y$101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7">
    <numFmt numFmtId="164" formatCode="DD/MM/AAAA"/>
    <numFmt numFmtId="165" formatCode="0,00 &quot;m²&quot;"/>
    <numFmt numFmtId="166" formatCode="#.##0,00 &quot;€&quot;"/>
    <numFmt numFmtId="167" formatCode="#.##0,00 &quot;€/m²&quot;"/>
    <numFmt numFmtId="168" formatCode="0,0%"/>
    <numFmt numFmtId="169" formatCode="0,00"/>
    <numFmt numFmtId="170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1F2937"/>
      <sz val="10"/>
    </font>
    <font>
      <name val="Aptos"/>
      <color rgb="001D4ED8"/>
      <sz val="10"/>
    </font>
    <font>
      <name val="Aptos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ECFEFF"/>
      </patternFill>
    </fill>
    <fill>
      <patternFill patternType="solid">
        <fgColor rgb="00F0FDFA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left" vertical="center"/>
    </xf>
    <xf numFmtId="166" fontId="4" fillId="7" borderId="1" applyAlignment="1" pivotButton="0" quotePrefix="0" xfId="0">
      <alignment horizontal="left" vertical="center"/>
    </xf>
    <xf numFmtId="167" fontId="4" fillId="7" borderId="1" applyAlignment="1" pivotButton="0" quotePrefix="0" xfId="0">
      <alignment horizontal="center" vertical="center"/>
    </xf>
    <xf numFmtId="168" fontId="4" fillId="7" borderId="1" applyAlignment="1" pivotButton="0" quotePrefix="0" xfId="0">
      <alignment horizontal="center" vertical="center"/>
    </xf>
    <xf numFmtId="169" fontId="4" fillId="7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9" fontId="4" fillId="4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left" vertical="center"/>
    </xf>
    <xf numFmtId="166" fontId="4" fillId="7" borderId="1" applyAlignment="1" pivotButton="0" quotePrefix="0" xfId="0">
      <alignment horizontal="left" vertical="center"/>
    </xf>
    <xf numFmtId="167" fontId="4" fillId="7" borderId="1" applyAlignment="1" pivotButton="0" quotePrefix="0" xfId="0">
      <alignment horizontal="center" vertical="center"/>
    </xf>
    <xf numFmtId="168" fontId="4" fillId="7" borderId="1" applyAlignment="1" pivotButton="0" quotePrefix="0" xfId="0">
      <alignment horizontal="center" vertical="center"/>
    </xf>
    <xf numFmtId="169" fontId="4" fillId="7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9" fontId="4" fillId="4" borderId="1" applyAlignment="1" pivotButton="0" quotePrefix="0" xfId="0">
      <alignment horizontal="center" vertical="center"/>
    </xf>
    <xf numFmtId="170" fontId="3" fillId="5" borderId="1" applyAlignment="1" pivotButton="0" quotePrefix="0" xfId="0">
      <alignment horizontal="left" vertical="center"/>
    </xf>
    <xf numFmtId="170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166534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Precio anunciado y ajustado por comparable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'Comparables'!Q1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'Comparables'!$A$2:$A$101</f>
            </numRef>
          </cat>
          <val>
            <numRef>
              <f>'Comparables'!$Q$2:$Q$101</f>
            </numRef>
          </val>
        </ser>
        <ser>
          <idx val="1"/>
          <order val="1"/>
          <tx>
            <strRef>
              <f>'Comparables'!R1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'Comparables'!$A$2:$A$101</f>
            </numRef>
          </cat>
          <val>
            <numRef>
              <f>'Comparables'!$R$2:$R$101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Comparables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€/m² comparable frente al inmueble objetivo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'Comparables'!S1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'Comparables'!$A$2:$A$101</f>
            </numRef>
          </cat>
          <val>
            <numRef>
              <f>'Comparables'!$S$2:$S$101</f>
            </numRef>
          </val>
        </ser>
        <ser>
          <idx val="1"/>
          <order val="1"/>
          <tx>
            <strRef>
              <f>'Comparables'!Y1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'Comparables'!$A$2:$A$101</f>
            </numRef>
          </cat>
          <val>
            <numRef>
              <f>'Comparables'!$Y$2:$Y$101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€/m²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Comparables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estado de conservación</a:t>
            </a:r>
          </a:p>
        </rich>
      </tx>
    </title>
    <plotArea>
      <pieChart>
        <varyColors val="1"/>
        <ser>
          <idx val="0"/>
          <order val="0"/>
          <tx>
            <strRef>
              <f>'Resumen'!N3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'Resumen'!$M$4:$M$6</f>
            </numRef>
          </cat>
          <val>
            <numRef>
              <f>'Resumen'!$N$4:$N$6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57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14</row>
      <rowOff>0</rowOff>
    </from>
    <ext cx="576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32</row>
      <rowOff>0</rowOff>
    </from>
    <ext cx="360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28" customWidth="1" min="8" max="8"/>
    <col width="18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29" customWidth="1" min="19" max="19"/>
    <col width="20" customWidth="1" min="20" max="20"/>
  </cols>
  <sheetData>
    <row r="1" ht="28" customHeight="1">
      <c r="A1" s="1" t="inlineStr">
        <is>
          <t>Valoración comparativa de mercado de un piso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1" t="n"/>
      <c r="P1" s="31" t="n"/>
      <c r="Q1" s="31" t="n"/>
      <c r="R1" s="31" t="n"/>
      <c r="S1" s="31" t="n"/>
      <c r="T1" s="32" t="n"/>
    </row>
    <row r="2"/>
    <row r="3">
      <c r="A3" s="2" t="inlineStr">
        <is>
          <t>Datos de localización</t>
        </is>
      </c>
      <c r="B3" s="2" t="inlineStr">
        <is>
          <t>Valor</t>
        </is>
      </c>
      <c r="H3" s="2" t="inlineStr">
        <is>
          <t>Características del inmueble</t>
        </is>
      </c>
      <c r="I3" s="2" t="inlineStr">
        <is>
          <t>Valor</t>
        </is>
      </c>
    </row>
    <row r="4">
      <c r="A4" s="3" t="inlineStr">
        <is>
          <t>ID valoración</t>
        </is>
      </c>
      <c r="B4" s="4" t="inlineStr">
        <is>
          <t>VCM-2026-001</t>
        </is>
      </c>
      <c r="H4" s="3" t="inlineStr">
        <is>
          <t>Tipo de inmueble</t>
        </is>
      </c>
      <c r="I4" s="4" t="inlineStr">
        <is>
          <t>Piso</t>
        </is>
      </c>
    </row>
    <row r="5">
      <c r="A5" s="3" t="inlineStr">
        <is>
          <t>Fecha de valoración</t>
        </is>
      </c>
      <c r="B5" s="48" t="n">
        <v>46272</v>
      </c>
      <c r="H5" s="3" t="inlineStr">
        <is>
          <t>Superficie útil</t>
        </is>
      </c>
      <c r="I5" s="34" t="n">
        <v>78</v>
      </c>
    </row>
    <row r="6">
      <c r="A6" s="3" t="inlineStr">
        <is>
          <t>Dirección</t>
        </is>
      </c>
      <c r="B6" s="4" t="inlineStr">
        <is>
          <t>Calle Colón 22, 4ºA</t>
        </is>
      </c>
      <c r="H6" s="3" t="inlineStr">
        <is>
          <t>Dormitorios</t>
        </is>
      </c>
      <c r="I6" s="7" t="n">
        <v>3</v>
      </c>
    </row>
    <row r="7">
      <c r="A7" s="3" t="inlineStr">
        <is>
          <t>Municipio</t>
        </is>
      </c>
      <c r="B7" s="4" t="inlineStr">
        <is>
          <t>Valencia</t>
        </is>
      </c>
      <c r="H7" s="3" t="inlineStr">
        <is>
          <t>Baños</t>
        </is>
      </c>
      <c r="I7" s="7" t="n">
        <v>2</v>
      </c>
    </row>
    <row r="8">
      <c r="A8" s="3" t="inlineStr">
        <is>
          <t>Provincia</t>
        </is>
      </c>
      <c r="B8" s="4" t="inlineStr">
        <is>
          <t>Valencia</t>
        </is>
      </c>
      <c r="H8" s="3" t="inlineStr">
        <is>
          <t>Planta</t>
        </is>
      </c>
      <c r="I8" s="7" t="n">
        <v>4</v>
      </c>
    </row>
    <row r="9">
      <c r="A9" s="3" t="inlineStr">
        <is>
          <t>Código postal</t>
        </is>
      </c>
      <c r="B9" s="4" t="inlineStr">
        <is>
          <t>46004</t>
        </is>
      </c>
      <c r="H9" s="3" t="inlineStr">
        <is>
          <t>Ascensor</t>
        </is>
      </c>
      <c r="I9" s="4" t="inlineStr">
        <is>
          <t>Sí</t>
        </is>
      </c>
    </row>
    <row r="10">
      <c r="A10" s="3" t="inlineStr">
        <is>
          <t>Referencia catastral</t>
        </is>
      </c>
      <c r="B10" s="4" t="inlineStr">
        <is>
          <t>4625001YJ2742S0012AB</t>
        </is>
      </c>
      <c r="H10" s="3" t="inlineStr">
        <is>
          <t>Superficie construida</t>
        </is>
      </c>
      <c r="I10" s="34" t="n">
        <v>92</v>
      </c>
    </row>
    <row r="11">
      <c r="H11" s="3" t="inlineStr">
        <is>
          <t>Terraza</t>
        </is>
      </c>
      <c r="I11" s="34" t="n">
        <v>8</v>
      </c>
    </row>
    <row r="12">
      <c r="H12" s="3" t="inlineStr">
        <is>
          <t>Garaje</t>
        </is>
      </c>
      <c r="I12" s="4" t="inlineStr">
        <is>
          <t>Sí</t>
        </is>
      </c>
    </row>
    <row r="13">
      <c r="H13" s="3" t="inlineStr">
        <is>
          <t>Trastero</t>
        </is>
      </c>
      <c r="I13" s="4" t="inlineStr">
        <is>
          <t>No</t>
        </is>
      </c>
    </row>
    <row r="14">
      <c r="H14" s="3" t="inlineStr">
        <is>
          <t>Estado de conservación</t>
        </is>
      </c>
      <c r="I14" s="4" t="inlineStr">
        <is>
          <t>Buen estado</t>
        </is>
      </c>
    </row>
    <row r="15">
      <c r="H15" s="3" t="inlineStr">
        <is>
          <t>Año de construcción</t>
        </is>
      </c>
      <c r="I15" s="7" t="n">
        <v>2004</v>
      </c>
    </row>
    <row r="16">
      <c r="H16" s="3" t="inlineStr">
        <is>
          <t>Certificado energético</t>
        </is>
      </c>
      <c r="I16" s="4" t="inlineStr">
        <is>
          <t>C</t>
        </is>
      </c>
    </row>
    <row r="17"/>
    <row r="18">
      <c r="S18" s="2" t="inlineStr">
        <is>
          <t>Valoración calculada</t>
        </is>
      </c>
      <c r="T18" s="2" t="inlineStr">
        <is>
          <t>Resultado</t>
        </is>
      </c>
    </row>
    <row r="19">
      <c r="S19" s="2" t="inlineStr">
        <is>
          <t>Indicador</t>
        </is>
      </c>
      <c r="T19" s="2" t="inlineStr">
        <is>
          <t>Importe</t>
        </is>
      </c>
    </row>
    <row r="20">
      <c r="S20" s="3" t="inlineStr">
        <is>
          <t>Precio objetivo recomendado</t>
        </is>
      </c>
      <c r="T20" s="35">
        <f>IFERROR(AVERAGE('Comparables'!$R$2:$R$101),0)</f>
        <v/>
      </c>
    </row>
    <row r="21">
      <c r="S21" s="3" t="inlineStr">
        <is>
          <t>Precio mínimo estimado</t>
        </is>
      </c>
      <c r="T21" s="35">
        <f>IF(COUNTIF('Comparables'!$A$2:$A$101,"&lt;&gt;")=0,"",MIN('Comparables'!$R$2:$R$101))</f>
        <v/>
      </c>
    </row>
    <row r="22">
      <c r="S22" s="3" t="inlineStr">
        <is>
          <t>Precio máximo estimado</t>
        </is>
      </c>
      <c r="T22" s="35">
        <f>IF(COUNTIF('Comparables'!$A$2:$A$101,"&lt;&gt;")=0,"",MAX('Comparables'!$R$2:$R$101))</f>
        <v/>
      </c>
    </row>
    <row r="23">
      <c r="S23" s="3" t="inlineStr">
        <is>
          <t>€/m² estimado</t>
        </is>
      </c>
      <c r="T23" s="36">
        <f>IF(AND($I$10&gt;0,$T$20&gt;0),$T$20/$I$10,0)</f>
        <v/>
      </c>
    </row>
    <row r="24">
      <c r="S24" s="3" t="inlineStr">
        <is>
          <t>Valor ponderado de mercado</t>
        </is>
      </c>
      <c r="T24" s="35">
        <f>IFERROR('Comparables'!$B$109,0)</f>
        <v/>
      </c>
    </row>
    <row r="25">
      <c r="S25" s="2" t="inlineStr">
        <is>
          <t>Consulta rápida</t>
        </is>
      </c>
      <c r="T25" s="2" t="inlineStr">
        <is>
          <t>Valor</t>
        </is>
      </c>
    </row>
    <row r="26">
      <c r="S26" s="3" t="inlineStr">
        <is>
          <t>ID comparable</t>
        </is>
      </c>
      <c r="T26" s="4" t="inlineStr">
        <is>
          <t>CMP-01</t>
        </is>
      </c>
    </row>
    <row r="27">
      <c r="S27" s="3" t="inlineStr">
        <is>
          <t>Dirección consultada</t>
        </is>
      </c>
      <c r="T27" s="10">
        <f>IFERROR(VLOOKUP($T$26,'Comparables'!$A$2:$X$101,3,FALSE),"")</f>
        <v/>
      </c>
    </row>
    <row r="28">
      <c r="S28" s="3" t="inlineStr">
        <is>
          <t>Municipio consultado</t>
        </is>
      </c>
      <c r="T28" s="10">
        <f>IFERROR(VLOOKUP($T$26,'Comparables'!$A$2:$X$101,4,FALSE),"")</f>
        <v/>
      </c>
    </row>
  </sheetData>
  <mergeCells count="1">
    <mergeCell ref="A1:T1"/>
  </mergeCells>
  <dataValidations count="5">
    <dataValidation sqref="B5" showErrorMessage="1" showInputMessage="1" allowBlank="1" type="date"/>
    <dataValidation sqref="I4" showErrorMessage="1" showInputMessage="1" allowBlank="1" type="list">
      <formula1>"Piso,Ático,Dúplex,Estudio"</formula1>
    </dataValidation>
    <dataValidation sqref="I9 I12:I13" showErrorMessage="1" showInputMessage="1" allowBlank="1" type="list">
      <formula1>"Sí,No"</formula1>
    </dataValidation>
    <dataValidation sqref="I14" showErrorMessage="1" showInputMessage="1" allowBlank="1" type="list">
      <formula1>"Reformado,Buen estado,A reformar"</formula1>
    </dataValidation>
    <dataValidation sqref="I16" showErrorMessage="1" showInputMessage="1" allowBlank="1" type="list">
      <formula1>"A,B,C,D,E,F,G"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31" customWidth="1" min="3" max="3"/>
    <col width="15" customWidth="1" min="4" max="4"/>
    <col width="13" customWidth="1" min="5" max="5"/>
    <col width="27" customWidth="1" min="6" max="6"/>
    <col width="21" customWidth="1" min="7" max="7"/>
    <col width="19" customWidth="1" min="8" max="8"/>
    <col width="17" customWidth="1" min="9" max="9"/>
    <col width="13" customWidth="1" min="10" max="10"/>
    <col width="10" customWidth="1" min="11" max="11"/>
    <col width="10" customWidth="1" min="12" max="12"/>
    <col width="11" customWidth="1" min="13" max="13"/>
    <col width="14" customWidth="1" min="14" max="14"/>
    <col width="11" customWidth="1" min="15" max="15"/>
    <col width="17" customWidth="1" min="16" max="16"/>
    <col width="20" customWidth="1" min="17" max="17"/>
    <col width="20" customWidth="1" min="18" max="18"/>
    <col width="15" customWidth="1" min="19" max="19"/>
    <col width="21" customWidth="1" min="20" max="20"/>
    <col width="22" customWidth="1" min="21" max="21"/>
    <col width="16" customWidth="1" min="22" max="22"/>
    <col width="21" customWidth="1" min="23" max="23"/>
    <col width="35" customWidth="1" min="24" max="24"/>
    <col width="17" customWidth="1" min="25" max="25"/>
  </cols>
  <sheetData>
    <row r="1" ht="32" customHeight="1">
      <c r="A1" s="11" t="inlineStr">
        <is>
          <t>ID comparable</t>
        </is>
      </c>
      <c r="B1" s="11" t="inlineStr">
        <is>
          <t>Fecha de observación</t>
        </is>
      </c>
      <c r="C1" s="11" t="inlineStr">
        <is>
          <t>Dirección</t>
        </is>
      </c>
      <c r="D1" s="11" t="inlineStr">
        <is>
          <t>Municipio</t>
        </is>
      </c>
      <c r="E1" s="11" t="inlineStr">
        <is>
          <t>Código postal</t>
        </is>
      </c>
      <c r="F1" s="11" t="inlineStr">
        <is>
          <t>Referencia catastral</t>
        </is>
      </c>
      <c r="G1" s="11" t="inlineStr">
        <is>
          <t>Fuente</t>
        </is>
      </c>
      <c r="H1" s="11" t="inlineStr">
        <is>
          <t>Superficie construida (m²)</t>
        </is>
      </c>
      <c r="I1" s="11" t="inlineStr">
        <is>
          <t>Superficie útil (m²)</t>
        </is>
      </c>
      <c r="J1" s="11" t="inlineStr">
        <is>
          <t>Dormitorios</t>
        </is>
      </c>
      <c r="K1" s="11" t="inlineStr">
        <is>
          <t>Baños</t>
        </is>
      </c>
      <c r="L1" s="11" t="inlineStr">
        <is>
          <t>Planta</t>
        </is>
      </c>
      <c r="M1" s="11" t="inlineStr">
        <is>
          <t>Ascensor</t>
        </is>
      </c>
      <c r="N1" s="11" t="inlineStr">
        <is>
          <t>Terraza (m²)</t>
        </is>
      </c>
      <c r="O1" s="11" t="inlineStr">
        <is>
          <t>Garaje</t>
        </is>
      </c>
      <c r="P1" s="11" t="inlineStr">
        <is>
          <t>Estado</t>
        </is>
      </c>
      <c r="Q1" s="11" t="inlineStr">
        <is>
          <t>Precio anunciado (€)</t>
        </is>
      </c>
      <c r="R1" s="11" t="inlineStr">
        <is>
          <t>Precio ajustado (€)</t>
        </is>
      </c>
      <c r="S1" s="11" t="inlineStr">
        <is>
          <t>Precio €/m²</t>
        </is>
      </c>
      <c r="T1" s="11" t="inlineStr">
        <is>
          <t>Diferencia superficie (%)</t>
        </is>
      </c>
      <c r="U1" s="11" t="inlineStr">
        <is>
          <t>Ajuste características (€)</t>
        </is>
      </c>
      <c r="V1" s="11" t="inlineStr">
        <is>
          <t>Peso comparable</t>
        </is>
      </c>
      <c r="W1" s="11" t="inlineStr">
        <is>
          <t>Valor ponderado (€)</t>
        </is>
      </c>
      <c r="X1" s="11" t="inlineStr">
        <is>
          <t>Observaciones</t>
        </is>
      </c>
      <c r="Y1" s="11" t="inlineStr">
        <is>
          <t>€/m² objetivo</t>
        </is>
      </c>
    </row>
    <row r="2">
      <c r="A2" s="12" t="inlineStr">
        <is>
          <t>CMP-01</t>
        </is>
      </c>
      <c r="B2" s="49" t="n">
        <v>46157</v>
      </c>
      <c r="C2" s="4" t="inlineStr">
        <is>
          <t>Calle Sueca 18</t>
        </is>
      </c>
      <c r="D2" s="4" t="inlineStr">
        <is>
          <t>Valencia</t>
        </is>
      </c>
      <c r="E2" s="12" t="inlineStr">
        <is>
          <t>46006</t>
        </is>
      </c>
      <c r="F2" s="4" t="inlineStr">
        <is>
          <t>4623401YJ2742S0001QZ</t>
        </is>
      </c>
      <c r="G2" s="4" t="inlineStr">
        <is>
          <t>Portal inmobiliario</t>
        </is>
      </c>
      <c r="H2" s="38" t="n">
        <v>88</v>
      </c>
      <c r="I2" s="38" t="n">
        <v>75</v>
      </c>
      <c r="J2" s="12" t="n">
        <v>3</v>
      </c>
      <c r="K2" s="12" t="n">
        <v>2</v>
      </c>
      <c r="L2" s="12" t="n">
        <v>3</v>
      </c>
      <c r="M2" s="12" t="inlineStr">
        <is>
          <t>Sí</t>
        </is>
      </c>
      <c r="N2" s="38" t="n">
        <v>6</v>
      </c>
      <c r="O2" s="12" t="inlineStr">
        <is>
          <t>Sí</t>
        </is>
      </c>
      <c r="P2" s="4" t="inlineStr">
        <is>
          <t>Reformado</t>
        </is>
      </c>
      <c r="Q2" s="39" t="n">
        <v>289000</v>
      </c>
      <c r="R2" s="40">
        <f>IF(OR($A2="",$Q2=""),"",$Q2+$U2)</f>
        <v/>
      </c>
      <c r="S2" s="41">
        <f>IF(OR($A2="",$H2="",$Q2=""),"",IFERROR($Q2/$H2,0))</f>
        <v/>
      </c>
      <c r="T2" s="42">
        <f>IF(OR($A2="",$H2=""),"",IFERROR($H2/'Inmueble objetivo'!$I$10-1,0))</f>
        <v/>
      </c>
      <c r="U2" s="40">
        <f>IF($A2="","",IF($M2="Sí",3000,0)+IF($O2="Sí",12000,0)+IF($N2&gt;0,$N2*900,0)+IF($P2="Reformado",15000,IF($P2="A reformar",-18000,0)))</f>
        <v/>
      </c>
      <c r="V2" s="43">
        <f>IF($T2="","",IF(ABS($T2)&lt;0.1,1,IF(ABS($T2)&lt;0.2,0.75,0.5)))</f>
        <v/>
      </c>
      <c r="W2" s="40">
        <f>IF(OR($A2="",$R2="",$V2=""),"",$R2*$V2)</f>
        <v/>
      </c>
      <c r="X2" s="4" t="inlineStr">
        <is>
          <t>Reforma integral reciente y plaza de garaje.</t>
        </is>
      </c>
      <c r="Y2" s="41">
        <f>IF($A2="","",'Inmueble objetivo'!$T$23)</f>
        <v/>
      </c>
    </row>
    <row r="3">
      <c r="A3" s="12" t="inlineStr">
        <is>
          <t>CMP-02</t>
        </is>
      </c>
      <c r="B3" s="49" t="n">
        <v>46170</v>
      </c>
      <c r="C3" s="4" t="inlineStr">
        <is>
          <t>Calle Jesús 41</t>
        </is>
      </c>
      <c r="D3" s="4" t="inlineStr">
        <is>
          <t>Valencia</t>
        </is>
      </c>
      <c r="E3" s="12" t="inlineStr">
        <is>
          <t>46007</t>
        </is>
      </c>
      <c r="F3" s="4" t="inlineStr">
        <is>
          <t>4621204YJ2742S0007PR</t>
        </is>
      </c>
      <c r="G3" s="4" t="inlineStr">
        <is>
          <t>Agencia inmobiliaria</t>
        </is>
      </c>
      <c r="H3" s="38" t="n">
        <v>95</v>
      </c>
      <c r="I3" s="38" t="n">
        <v>80</v>
      </c>
      <c r="J3" s="12" t="n">
        <v>3</v>
      </c>
      <c r="K3" s="12" t="n">
        <v>2</v>
      </c>
      <c r="L3" s="12" t="n">
        <v>4</v>
      </c>
      <c r="M3" s="12" t="inlineStr">
        <is>
          <t>Sí</t>
        </is>
      </c>
      <c r="N3" s="38" t="n">
        <v>0</v>
      </c>
      <c r="O3" s="12" t="inlineStr">
        <is>
          <t>Sí</t>
        </is>
      </c>
      <c r="P3" s="4" t="inlineStr">
        <is>
          <t>Buen estado</t>
        </is>
      </c>
      <c r="Q3" s="39" t="n">
        <v>305000</v>
      </c>
      <c r="R3" s="44">
        <f>IF(OR($A3="",$Q3=""),"",$Q3+$U3)</f>
        <v/>
      </c>
      <c r="S3" s="45">
        <f>IF(OR($A3="",$H3="",$Q3=""),"",IFERROR($Q3/$H3,0))</f>
        <v/>
      </c>
      <c r="T3" s="46">
        <f>IF(OR($A3="",$H3=""),"",IFERROR($H3/'Inmueble objetivo'!$I$10-1,0))</f>
        <v/>
      </c>
      <c r="U3" s="44">
        <f>IF($A3="","",IF($M3="Sí",3000,0)+IF($O3="Sí",12000,0)+IF($N3&gt;0,$N3*900,0)+IF($P3="Reformado",15000,IF($P3="A reformar",-18000,0)))</f>
        <v/>
      </c>
      <c r="V3" s="47">
        <f>IF($T3="","",IF(ABS($T3)&lt;0.1,1,IF(ABS($T3)&lt;0.2,0.75,0.5)))</f>
        <v/>
      </c>
      <c r="W3" s="44">
        <f>IF(OR($A3="",$R3="",$V3=""),"",$R3*$V3)</f>
        <v/>
      </c>
      <c r="X3" s="4" t="inlineStr">
        <is>
          <t>Distribución similar y buena luz natural.</t>
        </is>
      </c>
      <c r="Y3" s="45">
        <f>IF($A3="","",'Inmueble objetivo'!$T$23)</f>
        <v/>
      </c>
    </row>
    <row r="4">
      <c r="A4" s="12" t="inlineStr">
        <is>
          <t>CMP-03</t>
        </is>
      </c>
      <c r="B4" s="49" t="n">
        <v>46183</v>
      </c>
      <c r="C4" s="4" t="inlineStr">
        <is>
          <t>Avenida del Cid 76</t>
        </is>
      </c>
      <c r="D4" s="4" t="inlineStr">
        <is>
          <t>Valencia</t>
        </is>
      </c>
      <c r="E4" s="12" t="inlineStr">
        <is>
          <t>46018</t>
        </is>
      </c>
      <c r="F4" s="4" t="inlineStr">
        <is>
          <t>4619802YJ2741S0015KM</t>
        </is>
      </c>
      <c r="G4" s="4" t="inlineStr">
        <is>
          <t>Portal inmobiliario</t>
        </is>
      </c>
      <c r="H4" s="38" t="n">
        <v>90</v>
      </c>
      <c r="I4" s="38" t="n">
        <v>76</v>
      </c>
      <c r="J4" s="12" t="n">
        <v>3</v>
      </c>
      <c r="K4" s="12" t="n">
        <v>1</v>
      </c>
      <c r="L4" s="12" t="n">
        <v>2</v>
      </c>
      <c r="M4" s="12" t="inlineStr">
        <is>
          <t>Sí</t>
        </is>
      </c>
      <c r="N4" s="38" t="n">
        <v>0</v>
      </c>
      <c r="O4" s="12" t="inlineStr">
        <is>
          <t>No</t>
        </is>
      </c>
      <c r="P4" s="4" t="inlineStr">
        <is>
          <t>Buen estado</t>
        </is>
      </c>
      <c r="Q4" s="39" t="n">
        <v>258000</v>
      </c>
      <c r="R4" s="40">
        <f>IF(OR($A4="",$Q4=""),"",$Q4+$U4)</f>
        <v/>
      </c>
      <c r="S4" s="41">
        <f>IF(OR($A4="",$H4="",$Q4=""),"",IFERROR($Q4/$H4,0))</f>
        <v/>
      </c>
      <c r="T4" s="42">
        <f>IF(OR($A4="",$H4=""),"",IFERROR($H4/'Inmueble objetivo'!$I$10-1,0))</f>
        <v/>
      </c>
      <c r="U4" s="40">
        <f>IF($A4="","",IF($M4="Sí",3000,0)+IF($O4="Sí",12000,0)+IF($N4&gt;0,$N4*900,0)+IF($P4="Reformado",15000,IF($P4="A reformar",-18000,0)))</f>
        <v/>
      </c>
      <c r="V4" s="43">
        <f>IF($T4="","",IF(ABS($T4)&lt;0.1,1,IF(ABS($T4)&lt;0.2,0.75,0.5)))</f>
        <v/>
      </c>
      <c r="W4" s="40">
        <f>IF(OR($A4="",$R4="",$V4=""),"",$R4*$V4)</f>
        <v/>
      </c>
      <c r="X4" s="4" t="inlineStr">
        <is>
          <t>Un baño y sin plaza de garaje.</t>
        </is>
      </c>
      <c r="Y4" s="41">
        <f>IF($A4="","",'Inmueble objetivo'!$T$23)</f>
        <v/>
      </c>
    </row>
    <row r="5">
      <c r="A5" s="12" t="inlineStr">
        <is>
          <t>CMP-04</t>
        </is>
      </c>
      <c r="B5" s="49" t="n">
        <v>46197</v>
      </c>
      <c r="C5" s="4" t="inlineStr">
        <is>
          <t>Calle San Vicente Mártir 210</t>
        </is>
      </c>
      <c r="D5" s="4" t="inlineStr">
        <is>
          <t>Valencia</t>
        </is>
      </c>
      <c r="E5" s="12" t="inlineStr">
        <is>
          <t>46007</t>
        </is>
      </c>
      <c r="F5" s="4" t="inlineStr">
        <is>
          <t>4621408YJ2742S0004WB</t>
        </is>
      </c>
      <c r="G5" s="4" t="inlineStr">
        <is>
          <t>Agencia inmobiliaria</t>
        </is>
      </c>
      <c r="H5" s="38" t="n">
        <v>100</v>
      </c>
      <c r="I5" s="38" t="n">
        <v>85</v>
      </c>
      <c r="J5" s="12" t="n">
        <v>3</v>
      </c>
      <c r="K5" s="12" t="n">
        <v>2</v>
      </c>
      <c r="L5" s="12" t="n">
        <v>5</v>
      </c>
      <c r="M5" s="12" t="inlineStr">
        <is>
          <t>Sí</t>
        </is>
      </c>
      <c r="N5" s="38" t="n">
        <v>10</v>
      </c>
      <c r="O5" s="12" t="inlineStr">
        <is>
          <t>Sí</t>
        </is>
      </c>
      <c r="P5" s="4" t="inlineStr">
        <is>
          <t>Reformado</t>
        </is>
      </c>
      <c r="Q5" s="39" t="n">
        <v>339000</v>
      </c>
      <c r="R5" s="44">
        <f>IF(OR($A5="",$Q5=""),"",$Q5+$U5)</f>
        <v/>
      </c>
      <c r="S5" s="45">
        <f>IF(OR($A5="",$H5="",$Q5=""),"",IFERROR($Q5/$H5,0))</f>
        <v/>
      </c>
      <c r="T5" s="46">
        <f>IF(OR($A5="",$H5=""),"",IFERROR($H5/'Inmueble objetivo'!$I$10-1,0))</f>
        <v/>
      </c>
      <c r="U5" s="44">
        <f>IF($A5="","",IF($M5="Sí",3000,0)+IF($O5="Sí",12000,0)+IF($N5&gt;0,$N5*900,0)+IF($P5="Reformado",15000,IF($P5="A reformar",-18000,0)))</f>
        <v/>
      </c>
      <c r="V5" s="47">
        <f>IF($T5="","",IF(ABS($T5)&lt;0.1,1,IF(ABS($T5)&lt;0.2,0.75,0.5)))</f>
        <v/>
      </c>
      <c r="W5" s="44">
        <f>IF(OR($A5="",$R5="",$V5=""),"",$R5*$V5)</f>
        <v/>
      </c>
      <c r="X5" s="4" t="inlineStr">
        <is>
          <t>Planta alta, terraza y reforma de calidad.</t>
        </is>
      </c>
      <c r="Y5" s="45">
        <f>IF($A5="","",'Inmueble objetivo'!$T$23)</f>
        <v/>
      </c>
    </row>
    <row r="6">
      <c r="A6" s="12" t="inlineStr">
        <is>
          <t>CMP-05</t>
        </is>
      </c>
      <c r="B6" s="49" t="n">
        <v>46206</v>
      </c>
      <c r="C6" s="4" t="inlineStr">
        <is>
          <t>Calle Cádiz 33</t>
        </is>
      </c>
      <c r="D6" s="4" t="inlineStr">
        <is>
          <t>Valencia</t>
        </is>
      </c>
      <c r="E6" s="12" t="inlineStr">
        <is>
          <t>46006</t>
        </is>
      </c>
      <c r="F6" s="4" t="inlineStr">
        <is>
          <t>4623509YJ2742S0008DL</t>
        </is>
      </c>
      <c r="G6" s="4" t="inlineStr">
        <is>
          <t>Portal inmobiliario</t>
        </is>
      </c>
      <c r="H6" s="38" t="n">
        <v>84</v>
      </c>
      <c r="I6" s="38" t="n">
        <v>70</v>
      </c>
      <c r="J6" s="12" t="n">
        <v>2</v>
      </c>
      <c r="K6" s="12" t="n">
        <v>2</v>
      </c>
      <c r="L6" s="12" t="n">
        <v>1</v>
      </c>
      <c r="M6" s="12" t="inlineStr">
        <is>
          <t>Sí</t>
        </is>
      </c>
      <c r="N6" s="38" t="n">
        <v>0</v>
      </c>
      <c r="O6" s="12" t="inlineStr">
        <is>
          <t>No</t>
        </is>
      </c>
      <c r="P6" s="4" t="inlineStr">
        <is>
          <t>Buen estado</t>
        </is>
      </c>
      <c r="Q6" s="39" t="n">
        <v>275000</v>
      </c>
      <c r="R6" s="40">
        <f>IF(OR($A6="",$Q6=""),"",$Q6+$U6)</f>
        <v/>
      </c>
      <c r="S6" s="41">
        <f>IF(OR($A6="",$H6="",$Q6=""),"",IFERROR($Q6/$H6,0))</f>
        <v/>
      </c>
      <c r="T6" s="42">
        <f>IF(OR($A6="",$H6=""),"",IFERROR($H6/'Inmueble objetivo'!$I$10-1,0))</f>
        <v/>
      </c>
      <c r="U6" s="40">
        <f>IF($A6="","",IF($M6="Sí",3000,0)+IF($O6="Sí",12000,0)+IF($N6&gt;0,$N6*900,0)+IF($P6="Reformado",15000,IF($P6="A reformar",-18000,0)))</f>
        <v/>
      </c>
      <c r="V6" s="43">
        <f>IF($T6="","",IF(ABS($T6)&lt;0.1,1,IF(ABS($T6)&lt;0.2,0.75,0.5)))</f>
        <v/>
      </c>
      <c r="W6" s="40">
        <f>IF(OR($A6="",$R6="",$V6=""),"",$R6*$V6)</f>
        <v/>
      </c>
      <c r="X6" s="4" t="inlineStr">
        <is>
          <t>Menor superficie y dos dormitorios.</t>
        </is>
      </c>
      <c r="Y6" s="41">
        <f>IF($A6="","",'Inmueble objetivo'!$T$23)</f>
        <v/>
      </c>
    </row>
    <row r="7">
      <c r="A7" s="12" t="inlineStr">
        <is>
          <t>CMP-06</t>
        </is>
      </c>
      <c r="B7" s="49" t="n">
        <v>46221</v>
      </c>
      <c r="C7" s="4" t="inlineStr">
        <is>
          <t>Calle Alboraya 12</t>
        </is>
      </c>
      <c r="D7" s="4" t="inlineStr">
        <is>
          <t>Valencia</t>
        </is>
      </c>
      <c r="E7" s="12" t="inlineStr">
        <is>
          <t>46010</t>
        </is>
      </c>
      <c r="F7" s="4" t="inlineStr">
        <is>
          <t>4626903YJ2742S0011NV</t>
        </is>
      </c>
      <c r="G7" s="4" t="inlineStr">
        <is>
          <t>Red inmobiliaria</t>
        </is>
      </c>
      <c r="H7" s="38" t="n">
        <v>93</v>
      </c>
      <c r="I7" s="38" t="n">
        <v>79</v>
      </c>
      <c r="J7" s="12" t="n">
        <v>3</v>
      </c>
      <c r="K7" s="12" t="n">
        <v>2</v>
      </c>
      <c r="L7" s="12" t="n">
        <v>3</v>
      </c>
      <c r="M7" s="12" t="inlineStr">
        <is>
          <t>Sí</t>
        </is>
      </c>
      <c r="N7" s="38" t="n">
        <v>0</v>
      </c>
      <c r="O7" s="12" t="inlineStr">
        <is>
          <t>Sí</t>
        </is>
      </c>
      <c r="P7" s="4" t="inlineStr">
        <is>
          <t>Buen estado</t>
        </is>
      </c>
      <c r="Q7" s="39" t="n">
        <v>298000</v>
      </c>
      <c r="R7" s="44">
        <f>IF(OR($A7="",$Q7=""),"",$Q7+$U7)</f>
        <v/>
      </c>
      <c r="S7" s="45">
        <f>IF(OR($A7="",$H7="",$Q7=""),"",IFERROR($Q7/$H7,0))</f>
        <v/>
      </c>
      <c r="T7" s="46">
        <f>IF(OR($A7="",$H7=""),"",IFERROR($H7/'Inmueble objetivo'!$I$10-1,0))</f>
        <v/>
      </c>
      <c r="U7" s="44">
        <f>IF($A7="","",IF($M7="Sí",3000,0)+IF($O7="Sí",12000,0)+IF($N7&gt;0,$N7*900,0)+IF($P7="Reformado",15000,IF($P7="A reformar",-18000,0)))</f>
        <v/>
      </c>
      <c r="V7" s="47">
        <f>IF($T7="","",IF(ABS($T7)&lt;0.1,1,IF(ABS($T7)&lt;0.2,0.75,0.5)))</f>
        <v/>
      </c>
      <c r="W7" s="44">
        <f>IF(OR($A7="",$R7="",$V7=""),"",$R7*$V7)</f>
        <v/>
      </c>
      <c r="X7" s="4" t="inlineStr">
        <is>
          <t>Zona consolidada y plaza de garaje incluida.</t>
        </is>
      </c>
      <c r="Y7" s="45">
        <f>IF($A7="","",'Inmueble objetivo'!$T$23)</f>
        <v/>
      </c>
    </row>
    <row r="8">
      <c r="A8" s="12" t="inlineStr">
        <is>
          <t>CMP-07</t>
        </is>
      </c>
      <c r="B8" s="49" t="n">
        <v>46236</v>
      </c>
      <c r="C8" s="4" t="inlineStr">
        <is>
          <t>Calle de la Reina 55</t>
        </is>
      </c>
      <c r="D8" s="4" t="inlineStr">
        <is>
          <t>Valencia</t>
        </is>
      </c>
      <c r="E8" s="12" t="inlineStr">
        <is>
          <t>46011</t>
        </is>
      </c>
      <c r="F8" s="4" t="inlineStr">
        <is>
          <t>4630107YJ2742S0006HS</t>
        </is>
      </c>
      <c r="G8" s="4" t="inlineStr">
        <is>
          <t>Portal inmobiliario</t>
        </is>
      </c>
      <c r="H8" s="38" t="n">
        <v>87</v>
      </c>
      <c r="I8" s="38" t="n">
        <v>72</v>
      </c>
      <c r="J8" s="12" t="n">
        <v>3</v>
      </c>
      <c r="K8" s="12" t="n">
        <v>1</v>
      </c>
      <c r="L8" s="12" t="n">
        <v>2</v>
      </c>
      <c r="M8" s="12" t="inlineStr">
        <is>
          <t>No</t>
        </is>
      </c>
      <c r="N8" s="38" t="n">
        <v>0</v>
      </c>
      <c r="O8" s="12" t="inlineStr">
        <is>
          <t>No</t>
        </is>
      </c>
      <c r="P8" s="4" t="inlineStr">
        <is>
          <t>A reformar</t>
        </is>
      </c>
      <c r="Q8" s="39" t="n">
        <v>215000</v>
      </c>
      <c r="R8" s="40">
        <f>IF(OR($A8="",$Q8=""),"",$Q8+$U8)</f>
        <v/>
      </c>
      <c r="S8" s="41">
        <f>IF(OR($A8="",$H8="",$Q8=""),"",IFERROR($Q8/$H8,0))</f>
        <v/>
      </c>
      <c r="T8" s="42">
        <f>IF(OR($A8="",$H8=""),"",IFERROR($H8/'Inmueble objetivo'!$I$10-1,0))</f>
        <v/>
      </c>
      <c r="U8" s="40">
        <f>IF($A8="","",IF($M8="Sí",3000,0)+IF($O8="Sí",12000,0)+IF($N8&gt;0,$N8*900,0)+IF($P8="Reformado",15000,IF($P8="A reformar",-18000,0)))</f>
        <v/>
      </c>
      <c r="V8" s="43">
        <f>IF($T8="","",IF(ABS($T8)&lt;0.1,1,IF(ABS($T8)&lt;0.2,0.75,0.5)))</f>
        <v/>
      </c>
      <c r="W8" s="40">
        <f>IF(OR($A8="",$R8="",$V8=""),"",$R8*$V8)</f>
        <v/>
      </c>
      <c r="X8" s="4" t="inlineStr">
        <is>
          <t>Necesita actualización completa y no dispone de ascensor.</t>
        </is>
      </c>
      <c r="Y8" s="41">
        <f>IF($A8="","",'Inmueble objetivo'!$T$23)</f>
        <v/>
      </c>
    </row>
    <row r="9">
      <c r="A9" s="12" t="inlineStr">
        <is>
          <t>CMP-08</t>
        </is>
      </c>
      <c r="B9" s="49" t="n">
        <v>46253</v>
      </c>
      <c r="C9" s="4" t="inlineStr">
        <is>
          <t>Avenida Francia 16</t>
        </is>
      </c>
      <c r="D9" s="4" t="inlineStr">
        <is>
          <t>Valencia</t>
        </is>
      </c>
      <c r="E9" s="12" t="inlineStr">
        <is>
          <t>46023</t>
        </is>
      </c>
      <c r="F9" s="4" t="inlineStr">
        <is>
          <t>4628905YJ2742S0018TF</t>
        </is>
      </c>
      <c r="G9" s="4" t="inlineStr">
        <is>
          <t>Agencia inmobiliaria</t>
        </is>
      </c>
      <c r="H9" s="38" t="n">
        <v>102</v>
      </c>
      <c r="I9" s="38" t="n">
        <v>87</v>
      </c>
      <c r="J9" s="12" t="n">
        <v>3</v>
      </c>
      <c r="K9" s="12" t="n">
        <v>2</v>
      </c>
      <c r="L9" s="12" t="n">
        <v>6</v>
      </c>
      <c r="M9" s="12" t="inlineStr">
        <is>
          <t>Sí</t>
        </is>
      </c>
      <c r="N9" s="38" t="n">
        <v>13</v>
      </c>
      <c r="O9" s="12" t="inlineStr">
        <is>
          <t>Sí</t>
        </is>
      </c>
      <c r="P9" s="4" t="inlineStr">
        <is>
          <t>Reformado</t>
        </is>
      </c>
      <c r="Q9" s="39" t="n">
        <v>365000</v>
      </c>
      <c r="R9" s="44">
        <f>IF(OR($A9="",$Q9=""),"",$Q9+$U9)</f>
        <v/>
      </c>
      <c r="S9" s="45">
        <f>IF(OR($A9="",$H9="",$Q9=""),"",IFERROR($Q9/$H9,0))</f>
        <v/>
      </c>
      <c r="T9" s="46">
        <f>IF(OR($A9="",$H9=""),"",IFERROR($H9/'Inmueble objetivo'!$I$10-1,0))</f>
        <v/>
      </c>
      <c r="U9" s="44">
        <f>IF($A9="","",IF($M9="Sí",3000,0)+IF($O9="Sí",12000,0)+IF($N9&gt;0,$N9*900,0)+IF($P9="Reformado",15000,IF($P9="A reformar",-18000,0)))</f>
        <v/>
      </c>
      <c r="V9" s="47">
        <f>IF($T9="","",IF(ABS($T9)&lt;0.1,1,IF(ABS($T9)&lt;0.2,0.75,0.5)))</f>
        <v/>
      </c>
      <c r="W9" s="44">
        <f>IF(OR($A9="",$R9="",$V9=""),"",$R9*$V9)</f>
        <v/>
      </c>
      <c r="X9" s="4" t="inlineStr">
        <is>
          <t>Terraza amplia, garaje y ubicación premium.</t>
        </is>
      </c>
      <c r="Y9" s="45">
        <f>IF($A9="","",'Inmueble objetivo'!$T$23)</f>
        <v/>
      </c>
    </row>
    <row r="10">
      <c r="A10" s="12" t="inlineStr">
        <is>
          <t>CMP-09</t>
        </is>
      </c>
      <c r="B10" s="49" t="n">
        <v>46267</v>
      </c>
      <c r="C10" s="4" t="inlineStr">
        <is>
          <t>Calle Mayor 27</t>
        </is>
      </c>
      <c r="D10" s="4" t="inlineStr">
        <is>
          <t>Mislata</t>
        </is>
      </c>
      <c r="E10" s="12" t="inlineStr">
        <is>
          <t>46920</t>
        </is>
      </c>
      <c r="F10" s="4" t="inlineStr">
        <is>
          <t>5138402YJ2753S0009QH</t>
        </is>
      </c>
      <c r="G10" s="4" t="inlineStr">
        <is>
          <t>Agencia local</t>
        </is>
      </c>
      <c r="H10" s="38" t="n">
        <v>91</v>
      </c>
      <c r="I10" s="38" t="n">
        <v>77</v>
      </c>
      <c r="J10" s="12" t="n">
        <v>3</v>
      </c>
      <c r="K10" s="12" t="n">
        <v>2</v>
      </c>
      <c r="L10" s="12" t="n">
        <v>4</v>
      </c>
      <c r="M10" s="12" t="inlineStr">
        <is>
          <t>Sí</t>
        </is>
      </c>
      <c r="N10" s="38" t="n">
        <v>0</v>
      </c>
      <c r="O10" s="12" t="inlineStr">
        <is>
          <t>Sí</t>
        </is>
      </c>
      <c r="P10" s="4" t="inlineStr">
        <is>
          <t>Buen estado</t>
        </is>
      </c>
      <c r="Q10" s="39" t="n">
        <v>249000</v>
      </c>
      <c r="R10" s="40">
        <f>IF(OR($A10="",$Q10=""),"",$Q10+$U10)</f>
        <v/>
      </c>
      <c r="S10" s="41">
        <f>IF(OR($A10="",$H10="",$Q10=""),"",IFERROR($Q10/$H10,0))</f>
        <v/>
      </c>
      <c r="T10" s="42">
        <f>IF(OR($A10="",$H10=""),"",IFERROR($H10/'Inmueble objetivo'!$I$10-1,0))</f>
        <v/>
      </c>
      <c r="U10" s="40">
        <f>IF($A10="","",IF($M10="Sí",3000,0)+IF($O10="Sí",12000,0)+IF($N10&gt;0,$N10*900,0)+IF($P10="Reformado",15000,IF($P10="A reformar",-18000,0)))</f>
        <v/>
      </c>
      <c r="V10" s="43">
        <f>IF($T10="","",IF(ABS($T10)&lt;0.1,1,IF(ABS($T10)&lt;0.2,0.75,0.5)))</f>
        <v/>
      </c>
      <c r="W10" s="40">
        <f>IF(OR($A10="",$R10="",$V10=""),"",$R10*$V10)</f>
        <v/>
      </c>
      <c r="X10" s="4" t="inlineStr">
        <is>
          <t>Municipio colindante con buena conexión.</t>
        </is>
      </c>
      <c r="Y10" s="41">
        <f>IF($A10="","",'Inmueble objetivo'!$T$23)</f>
        <v/>
      </c>
    </row>
    <row r="11">
      <c r="A11" s="12" t="n"/>
      <c r="B11" s="49" t="n"/>
      <c r="C11" s="4" t="n"/>
      <c r="D11" s="4" t="n"/>
      <c r="E11" s="12" t="n"/>
      <c r="F11" s="4" t="n"/>
      <c r="G11" s="4" t="n"/>
      <c r="H11" s="38" t="n"/>
      <c r="I11" s="38" t="n"/>
      <c r="J11" s="12" t="n"/>
      <c r="K11" s="12" t="n"/>
      <c r="L11" s="12" t="n"/>
      <c r="M11" s="12" t="n"/>
      <c r="N11" s="38" t="n"/>
      <c r="O11" s="12" t="n"/>
      <c r="P11" s="4" t="n"/>
      <c r="Q11" s="39" t="n"/>
      <c r="R11" s="44">
        <f>IF(OR($A11="",$Q11=""),"",$Q11+$U11)</f>
        <v/>
      </c>
      <c r="S11" s="45">
        <f>IF(OR($A11="",$H11="",$Q11=""),"",IFERROR($Q11/$H11,0))</f>
        <v/>
      </c>
      <c r="T11" s="46">
        <f>IF(OR($A11="",$H11=""),"",IFERROR($H11/'Inmueble objetivo'!$I$10-1,0))</f>
        <v/>
      </c>
      <c r="U11" s="44">
        <f>IF($A11="","",IF($M11="Sí",3000,0)+IF($O11="Sí",12000,0)+IF($N11&gt;0,$N11*900,0)+IF($P11="Reformado",15000,IF($P11="A reformar",-18000,0)))</f>
        <v/>
      </c>
      <c r="V11" s="47">
        <f>IF($T11="","",IF(ABS($T11)&lt;0.1,1,IF(ABS($T11)&lt;0.2,0.75,0.5)))</f>
        <v/>
      </c>
      <c r="W11" s="44">
        <f>IF(OR($A11="",$R11="",$V11=""),"",$R11*$V11)</f>
        <v/>
      </c>
      <c r="X11" s="4" t="n"/>
      <c r="Y11" s="45">
        <f>IF($A11="","",'Inmueble objetivo'!$T$23)</f>
        <v/>
      </c>
    </row>
    <row r="12">
      <c r="A12" s="12" t="n"/>
      <c r="B12" s="49" t="n"/>
      <c r="C12" s="4" t="n"/>
      <c r="D12" s="4" t="n"/>
      <c r="E12" s="12" t="n"/>
      <c r="F12" s="4" t="n"/>
      <c r="G12" s="4" t="n"/>
      <c r="H12" s="38" t="n"/>
      <c r="I12" s="38" t="n"/>
      <c r="J12" s="12" t="n"/>
      <c r="K12" s="12" t="n"/>
      <c r="L12" s="12" t="n"/>
      <c r="M12" s="12" t="n"/>
      <c r="N12" s="38" t="n"/>
      <c r="O12" s="12" t="n"/>
      <c r="P12" s="4" t="n"/>
      <c r="Q12" s="39" t="n"/>
      <c r="R12" s="40">
        <f>IF(OR($A12="",$Q12=""),"",$Q12+$U12)</f>
        <v/>
      </c>
      <c r="S12" s="41">
        <f>IF(OR($A12="",$H12="",$Q12=""),"",IFERROR($Q12/$H12,0))</f>
        <v/>
      </c>
      <c r="T12" s="42">
        <f>IF(OR($A12="",$H12=""),"",IFERROR($H12/'Inmueble objetivo'!$I$10-1,0))</f>
        <v/>
      </c>
      <c r="U12" s="40">
        <f>IF($A12="","",IF($M12="Sí",3000,0)+IF($O12="Sí",12000,0)+IF($N12&gt;0,$N12*900,0)+IF($P12="Reformado",15000,IF($P12="A reformar",-18000,0)))</f>
        <v/>
      </c>
      <c r="V12" s="43">
        <f>IF($T12="","",IF(ABS($T12)&lt;0.1,1,IF(ABS($T12)&lt;0.2,0.75,0.5)))</f>
        <v/>
      </c>
      <c r="W12" s="40">
        <f>IF(OR($A12="",$R12="",$V12=""),"",$R12*$V12)</f>
        <v/>
      </c>
      <c r="X12" s="4" t="n"/>
      <c r="Y12" s="41">
        <f>IF($A12="","",'Inmueble objetivo'!$T$23)</f>
        <v/>
      </c>
    </row>
    <row r="13">
      <c r="A13" s="12" t="n"/>
      <c r="B13" s="49" t="n"/>
      <c r="C13" s="4" t="n"/>
      <c r="D13" s="4" t="n"/>
      <c r="E13" s="12" t="n"/>
      <c r="F13" s="4" t="n"/>
      <c r="G13" s="4" t="n"/>
      <c r="H13" s="38" t="n"/>
      <c r="I13" s="38" t="n"/>
      <c r="J13" s="12" t="n"/>
      <c r="K13" s="12" t="n"/>
      <c r="L13" s="12" t="n"/>
      <c r="M13" s="12" t="n"/>
      <c r="N13" s="38" t="n"/>
      <c r="O13" s="12" t="n"/>
      <c r="P13" s="4" t="n"/>
      <c r="Q13" s="39" t="n"/>
      <c r="R13" s="44">
        <f>IF(OR($A13="",$Q13=""),"",$Q13+$U13)</f>
        <v/>
      </c>
      <c r="S13" s="45">
        <f>IF(OR($A13="",$H13="",$Q13=""),"",IFERROR($Q13/$H13,0))</f>
        <v/>
      </c>
      <c r="T13" s="46">
        <f>IF(OR($A13="",$H13=""),"",IFERROR($H13/'Inmueble objetivo'!$I$10-1,0))</f>
        <v/>
      </c>
      <c r="U13" s="44">
        <f>IF($A13="","",IF($M13="Sí",3000,0)+IF($O13="Sí",12000,0)+IF($N13&gt;0,$N13*900,0)+IF($P13="Reformado",15000,IF($P13="A reformar",-18000,0)))</f>
        <v/>
      </c>
      <c r="V13" s="47">
        <f>IF($T13="","",IF(ABS($T13)&lt;0.1,1,IF(ABS($T13)&lt;0.2,0.75,0.5)))</f>
        <v/>
      </c>
      <c r="W13" s="44">
        <f>IF(OR($A13="",$R13="",$V13=""),"",$R13*$V13)</f>
        <v/>
      </c>
      <c r="X13" s="4" t="n"/>
      <c r="Y13" s="45">
        <f>IF($A13="","",'Inmueble objetivo'!$T$23)</f>
        <v/>
      </c>
    </row>
    <row r="14">
      <c r="A14" s="12" t="n"/>
      <c r="B14" s="49" t="n"/>
      <c r="C14" s="4" t="n"/>
      <c r="D14" s="4" t="n"/>
      <c r="E14" s="12" t="n"/>
      <c r="F14" s="4" t="n"/>
      <c r="G14" s="4" t="n"/>
      <c r="H14" s="38" t="n"/>
      <c r="I14" s="38" t="n"/>
      <c r="J14" s="12" t="n"/>
      <c r="K14" s="12" t="n"/>
      <c r="L14" s="12" t="n"/>
      <c r="M14" s="12" t="n"/>
      <c r="N14" s="38" t="n"/>
      <c r="O14" s="12" t="n"/>
      <c r="P14" s="4" t="n"/>
      <c r="Q14" s="39" t="n"/>
      <c r="R14" s="40">
        <f>IF(OR($A14="",$Q14=""),"",$Q14+$U14)</f>
        <v/>
      </c>
      <c r="S14" s="41">
        <f>IF(OR($A14="",$H14="",$Q14=""),"",IFERROR($Q14/$H14,0))</f>
        <v/>
      </c>
      <c r="T14" s="42">
        <f>IF(OR($A14="",$H14=""),"",IFERROR($H14/'Inmueble objetivo'!$I$10-1,0))</f>
        <v/>
      </c>
      <c r="U14" s="40">
        <f>IF($A14="","",IF($M14="Sí",3000,0)+IF($O14="Sí",12000,0)+IF($N14&gt;0,$N14*900,0)+IF($P14="Reformado",15000,IF($P14="A reformar",-18000,0)))</f>
        <v/>
      </c>
      <c r="V14" s="43">
        <f>IF($T14="","",IF(ABS($T14)&lt;0.1,1,IF(ABS($T14)&lt;0.2,0.75,0.5)))</f>
        <v/>
      </c>
      <c r="W14" s="40">
        <f>IF(OR($A14="",$R14="",$V14=""),"",$R14*$V14)</f>
        <v/>
      </c>
      <c r="X14" s="4" t="n"/>
      <c r="Y14" s="41">
        <f>IF($A14="","",'Inmueble objetivo'!$T$23)</f>
        <v/>
      </c>
    </row>
    <row r="15">
      <c r="A15" s="12" t="n"/>
      <c r="B15" s="49" t="n"/>
      <c r="C15" s="4" t="n"/>
      <c r="D15" s="4" t="n"/>
      <c r="E15" s="12" t="n"/>
      <c r="F15" s="4" t="n"/>
      <c r="G15" s="4" t="n"/>
      <c r="H15" s="38" t="n"/>
      <c r="I15" s="38" t="n"/>
      <c r="J15" s="12" t="n"/>
      <c r="K15" s="12" t="n"/>
      <c r="L15" s="12" t="n"/>
      <c r="M15" s="12" t="n"/>
      <c r="N15" s="38" t="n"/>
      <c r="O15" s="12" t="n"/>
      <c r="P15" s="4" t="n"/>
      <c r="Q15" s="39" t="n"/>
      <c r="R15" s="44">
        <f>IF(OR($A15="",$Q15=""),"",$Q15+$U15)</f>
        <v/>
      </c>
      <c r="S15" s="45">
        <f>IF(OR($A15="",$H15="",$Q15=""),"",IFERROR($Q15/$H15,0))</f>
        <v/>
      </c>
      <c r="T15" s="46">
        <f>IF(OR($A15="",$H15=""),"",IFERROR($H15/'Inmueble objetivo'!$I$10-1,0))</f>
        <v/>
      </c>
      <c r="U15" s="44">
        <f>IF($A15="","",IF($M15="Sí",3000,0)+IF($O15="Sí",12000,0)+IF($N15&gt;0,$N15*900,0)+IF($P15="Reformado",15000,IF($P15="A reformar",-18000,0)))</f>
        <v/>
      </c>
      <c r="V15" s="47">
        <f>IF($T15="","",IF(ABS($T15)&lt;0.1,1,IF(ABS($T15)&lt;0.2,0.75,0.5)))</f>
        <v/>
      </c>
      <c r="W15" s="44">
        <f>IF(OR($A15="",$R15="",$V15=""),"",$R15*$V15)</f>
        <v/>
      </c>
      <c r="X15" s="4" t="n"/>
      <c r="Y15" s="45">
        <f>IF($A15="","",'Inmueble objetivo'!$T$23)</f>
        <v/>
      </c>
    </row>
    <row r="16">
      <c r="A16" s="12" t="n"/>
      <c r="B16" s="49" t="n"/>
      <c r="C16" s="4" t="n"/>
      <c r="D16" s="4" t="n"/>
      <c r="E16" s="12" t="n"/>
      <c r="F16" s="4" t="n"/>
      <c r="G16" s="4" t="n"/>
      <c r="H16" s="38" t="n"/>
      <c r="I16" s="38" t="n"/>
      <c r="J16" s="12" t="n"/>
      <c r="K16" s="12" t="n"/>
      <c r="L16" s="12" t="n"/>
      <c r="M16" s="12" t="n"/>
      <c r="N16" s="38" t="n"/>
      <c r="O16" s="12" t="n"/>
      <c r="P16" s="4" t="n"/>
      <c r="Q16" s="39" t="n"/>
      <c r="R16" s="40">
        <f>IF(OR($A16="",$Q16=""),"",$Q16+$U16)</f>
        <v/>
      </c>
      <c r="S16" s="41">
        <f>IF(OR($A16="",$H16="",$Q16=""),"",IFERROR($Q16/$H16,0))</f>
        <v/>
      </c>
      <c r="T16" s="42">
        <f>IF(OR($A16="",$H16=""),"",IFERROR($H16/'Inmueble objetivo'!$I$10-1,0))</f>
        <v/>
      </c>
      <c r="U16" s="40">
        <f>IF($A16="","",IF($M16="Sí",3000,0)+IF($O16="Sí",12000,0)+IF($N16&gt;0,$N16*900,0)+IF($P16="Reformado",15000,IF($P16="A reformar",-18000,0)))</f>
        <v/>
      </c>
      <c r="V16" s="43">
        <f>IF($T16="","",IF(ABS($T16)&lt;0.1,1,IF(ABS($T16)&lt;0.2,0.75,0.5)))</f>
        <v/>
      </c>
      <c r="W16" s="40">
        <f>IF(OR($A16="",$R16="",$V16=""),"",$R16*$V16)</f>
        <v/>
      </c>
      <c r="X16" s="4" t="n"/>
      <c r="Y16" s="41">
        <f>IF($A16="","",'Inmueble objetivo'!$T$23)</f>
        <v/>
      </c>
    </row>
    <row r="17">
      <c r="A17" s="12" t="n"/>
      <c r="B17" s="49" t="n"/>
      <c r="C17" s="4" t="n"/>
      <c r="D17" s="4" t="n"/>
      <c r="E17" s="12" t="n"/>
      <c r="F17" s="4" t="n"/>
      <c r="G17" s="4" t="n"/>
      <c r="H17" s="38" t="n"/>
      <c r="I17" s="38" t="n"/>
      <c r="J17" s="12" t="n"/>
      <c r="K17" s="12" t="n"/>
      <c r="L17" s="12" t="n"/>
      <c r="M17" s="12" t="n"/>
      <c r="N17" s="38" t="n"/>
      <c r="O17" s="12" t="n"/>
      <c r="P17" s="4" t="n"/>
      <c r="Q17" s="39" t="n"/>
      <c r="R17" s="44">
        <f>IF(OR($A17="",$Q17=""),"",$Q17+$U17)</f>
        <v/>
      </c>
      <c r="S17" s="45">
        <f>IF(OR($A17="",$H17="",$Q17=""),"",IFERROR($Q17/$H17,0))</f>
        <v/>
      </c>
      <c r="T17" s="46">
        <f>IF(OR($A17="",$H17=""),"",IFERROR($H17/'Inmueble objetivo'!$I$10-1,0))</f>
        <v/>
      </c>
      <c r="U17" s="44">
        <f>IF($A17="","",IF($M17="Sí",3000,0)+IF($O17="Sí",12000,0)+IF($N17&gt;0,$N17*900,0)+IF($P17="Reformado",15000,IF($P17="A reformar",-18000,0)))</f>
        <v/>
      </c>
      <c r="V17" s="47">
        <f>IF($T17="","",IF(ABS($T17)&lt;0.1,1,IF(ABS($T17)&lt;0.2,0.75,0.5)))</f>
        <v/>
      </c>
      <c r="W17" s="44">
        <f>IF(OR($A17="",$R17="",$V17=""),"",$R17*$V17)</f>
        <v/>
      </c>
      <c r="X17" s="4" t="n"/>
      <c r="Y17" s="45">
        <f>IF($A17="","",'Inmueble objetivo'!$T$23)</f>
        <v/>
      </c>
    </row>
    <row r="18">
      <c r="A18" s="12" t="n"/>
      <c r="B18" s="49" t="n"/>
      <c r="C18" s="4" t="n"/>
      <c r="D18" s="4" t="n"/>
      <c r="E18" s="12" t="n"/>
      <c r="F18" s="4" t="n"/>
      <c r="G18" s="4" t="n"/>
      <c r="H18" s="38" t="n"/>
      <c r="I18" s="38" t="n"/>
      <c r="J18" s="12" t="n"/>
      <c r="K18" s="12" t="n"/>
      <c r="L18" s="12" t="n"/>
      <c r="M18" s="12" t="n"/>
      <c r="N18" s="38" t="n"/>
      <c r="O18" s="12" t="n"/>
      <c r="P18" s="4" t="n"/>
      <c r="Q18" s="39" t="n"/>
      <c r="R18" s="40">
        <f>IF(OR($A18="",$Q18=""),"",$Q18+$U18)</f>
        <v/>
      </c>
      <c r="S18" s="41">
        <f>IF(OR($A18="",$H18="",$Q18=""),"",IFERROR($Q18/$H18,0))</f>
        <v/>
      </c>
      <c r="T18" s="42">
        <f>IF(OR($A18="",$H18=""),"",IFERROR($H18/'Inmueble objetivo'!$I$10-1,0))</f>
        <v/>
      </c>
      <c r="U18" s="40">
        <f>IF($A18="","",IF($M18="Sí",3000,0)+IF($O18="Sí",12000,0)+IF($N18&gt;0,$N18*900,0)+IF($P18="Reformado",15000,IF($P18="A reformar",-18000,0)))</f>
        <v/>
      </c>
      <c r="V18" s="43">
        <f>IF($T18="","",IF(ABS($T18)&lt;0.1,1,IF(ABS($T18)&lt;0.2,0.75,0.5)))</f>
        <v/>
      </c>
      <c r="W18" s="40">
        <f>IF(OR($A18="",$R18="",$V18=""),"",$R18*$V18)</f>
        <v/>
      </c>
      <c r="X18" s="4" t="n"/>
      <c r="Y18" s="41">
        <f>IF($A18="","",'Inmueble objetivo'!$T$23)</f>
        <v/>
      </c>
    </row>
    <row r="19">
      <c r="A19" s="12" t="n"/>
      <c r="B19" s="49" t="n"/>
      <c r="C19" s="4" t="n"/>
      <c r="D19" s="4" t="n"/>
      <c r="E19" s="12" t="n"/>
      <c r="F19" s="4" t="n"/>
      <c r="G19" s="4" t="n"/>
      <c r="H19" s="38" t="n"/>
      <c r="I19" s="38" t="n"/>
      <c r="J19" s="12" t="n"/>
      <c r="K19" s="12" t="n"/>
      <c r="L19" s="12" t="n"/>
      <c r="M19" s="12" t="n"/>
      <c r="N19" s="38" t="n"/>
      <c r="O19" s="12" t="n"/>
      <c r="P19" s="4" t="n"/>
      <c r="Q19" s="39" t="n"/>
      <c r="R19" s="44">
        <f>IF(OR($A19="",$Q19=""),"",$Q19+$U19)</f>
        <v/>
      </c>
      <c r="S19" s="45">
        <f>IF(OR($A19="",$H19="",$Q19=""),"",IFERROR($Q19/$H19,0))</f>
        <v/>
      </c>
      <c r="T19" s="46">
        <f>IF(OR($A19="",$H19=""),"",IFERROR($H19/'Inmueble objetivo'!$I$10-1,0))</f>
        <v/>
      </c>
      <c r="U19" s="44">
        <f>IF($A19="","",IF($M19="Sí",3000,0)+IF($O19="Sí",12000,0)+IF($N19&gt;0,$N19*900,0)+IF($P19="Reformado",15000,IF($P19="A reformar",-18000,0)))</f>
        <v/>
      </c>
      <c r="V19" s="47">
        <f>IF($T19="","",IF(ABS($T19)&lt;0.1,1,IF(ABS($T19)&lt;0.2,0.75,0.5)))</f>
        <v/>
      </c>
      <c r="W19" s="44">
        <f>IF(OR($A19="",$R19="",$V19=""),"",$R19*$V19)</f>
        <v/>
      </c>
      <c r="X19" s="4" t="n"/>
      <c r="Y19" s="45">
        <f>IF($A19="","",'Inmueble objetivo'!$T$23)</f>
        <v/>
      </c>
    </row>
    <row r="20">
      <c r="A20" s="12" t="n"/>
      <c r="B20" s="49" t="n"/>
      <c r="C20" s="4" t="n"/>
      <c r="D20" s="4" t="n"/>
      <c r="E20" s="12" t="n"/>
      <c r="F20" s="4" t="n"/>
      <c r="G20" s="4" t="n"/>
      <c r="H20" s="38" t="n"/>
      <c r="I20" s="38" t="n"/>
      <c r="J20" s="12" t="n"/>
      <c r="K20" s="12" t="n"/>
      <c r="L20" s="12" t="n"/>
      <c r="M20" s="12" t="n"/>
      <c r="N20" s="38" t="n"/>
      <c r="O20" s="12" t="n"/>
      <c r="P20" s="4" t="n"/>
      <c r="Q20" s="39" t="n"/>
      <c r="R20" s="40">
        <f>IF(OR($A20="",$Q20=""),"",$Q20+$U20)</f>
        <v/>
      </c>
      <c r="S20" s="41">
        <f>IF(OR($A20="",$H20="",$Q20=""),"",IFERROR($Q20/$H20,0))</f>
        <v/>
      </c>
      <c r="T20" s="42">
        <f>IF(OR($A20="",$H20=""),"",IFERROR($H20/'Inmueble objetivo'!$I$10-1,0))</f>
        <v/>
      </c>
      <c r="U20" s="40">
        <f>IF($A20="","",IF($M20="Sí",3000,0)+IF($O20="Sí",12000,0)+IF($N20&gt;0,$N20*900,0)+IF($P20="Reformado",15000,IF($P20="A reformar",-18000,0)))</f>
        <v/>
      </c>
      <c r="V20" s="43">
        <f>IF($T20="","",IF(ABS($T20)&lt;0.1,1,IF(ABS($T20)&lt;0.2,0.75,0.5)))</f>
        <v/>
      </c>
      <c r="W20" s="40">
        <f>IF(OR($A20="",$R20="",$V20=""),"",$R20*$V20)</f>
        <v/>
      </c>
      <c r="X20" s="4" t="n"/>
      <c r="Y20" s="41">
        <f>IF($A20="","",'Inmueble objetivo'!$T$23)</f>
        <v/>
      </c>
    </row>
    <row r="21">
      <c r="A21" s="12" t="n"/>
      <c r="B21" s="49" t="n"/>
      <c r="C21" s="4" t="n"/>
      <c r="D21" s="4" t="n"/>
      <c r="E21" s="12" t="n"/>
      <c r="F21" s="4" t="n"/>
      <c r="G21" s="4" t="n"/>
      <c r="H21" s="38" t="n"/>
      <c r="I21" s="38" t="n"/>
      <c r="J21" s="12" t="n"/>
      <c r="K21" s="12" t="n"/>
      <c r="L21" s="12" t="n"/>
      <c r="M21" s="12" t="n"/>
      <c r="N21" s="38" t="n"/>
      <c r="O21" s="12" t="n"/>
      <c r="P21" s="4" t="n"/>
      <c r="Q21" s="39" t="n"/>
      <c r="R21" s="44">
        <f>IF(OR($A21="",$Q21=""),"",$Q21+$U21)</f>
        <v/>
      </c>
      <c r="S21" s="45">
        <f>IF(OR($A21="",$H21="",$Q21=""),"",IFERROR($Q21/$H21,0))</f>
        <v/>
      </c>
      <c r="T21" s="46">
        <f>IF(OR($A21="",$H21=""),"",IFERROR($H21/'Inmueble objetivo'!$I$10-1,0))</f>
        <v/>
      </c>
      <c r="U21" s="44">
        <f>IF($A21="","",IF($M21="Sí",3000,0)+IF($O21="Sí",12000,0)+IF($N21&gt;0,$N21*900,0)+IF($P21="Reformado",15000,IF($P21="A reformar",-18000,0)))</f>
        <v/>
      </c>
      <c r="V21" s="47">
        <f>IF($T21="","",IF(ABS($T21)&lt;0.1,1,IF(ABS($T21)&lt;0.2,0.75,0.5)))</f>
        <v/>
      </c>
      <c r="W21" s="44">
        <f>IF(OR($A21="",$R21="",$V21=""),"",$R21*$V21)</f>
        <v/>
      </c>
      <c r="X21" s="4" t="n"/>
      <c r="Y21" s="45">
        <f>IF($A21="","",'Inmueble objetivo'!$T$23)</f>
        <v/>
      </c>
    </row>
    <row r="22">
      <c r="A22" s="12" t="n"/>
      <c r="B22" s="49" t="n"/>
      <c r="C22" s="4" t="n"/>
      <c r="D22" s="4" t="n"/>
      <c r="E22" s="12" t="n"/>
      <c r="F22" s="4" t="n"/>
      <c r="G22" s="4" t="n"/>
      <c r="H22" s="38" t="n"/>
      <c r="I22" s="38" t="n"/>
      <c r="J22" s="12" t="n"/>
      <c r="K22" s="12" t="n"/>
      <c r="L22" s="12" t="n"/>
      <c r="M22" s="12" t="n"/>
      <c r="N22" s="38" t="n"/>
      <c r="O22" s="12" t="n"/>
      <c r="P22" s="4" t="n"/>
      <c r="Q22" s="39" t="n"/>
      <c r="R22" s="40">
        <f>IF(OR($A22="",$Q22=""),"",$Q22+$U22)</f>
        <v/>
      </c>
      <c r="S22" s="41">
        <f>IF(OR($A22="",$H22="",$Q22=""),"",IFERROR($Q22/$H22,0))</f>
        <v/>
      </c>
      <c r="T22" s="42">
        <f>IF(OR($A22="",$H22=""),"",IFERROR($H22/'Inmueble objetivo'!$I$10-1,0))</f>
        <v/>
      </c>
      <c r="U22" s="40">
        <f>IF($A22="","",IF($M22="Sí",3000,0)+IF($O22="Sí",12000,0)+IF($N22&gt;0,$N22*900,0)+IF($P22="Reformado",15000,IF($P22="A reformar",-18000,0)))</f>
        <v/>
      </c>
      <c r="V22" s="43">
        <f>IF($T22="","",IF(ABS($T22)&lt;0.1,1,IF(ABS($T22)&lt;0.2,0.75,0.5)))</f>
        <v/>
      </c>
      <c r="W22" s="40">
        <f>IF(OR($A22="",$R22="",$V22=""),"",$R22*$V22)</f>
        <v/>
      </c>
      <c r="X22" s="4" t="n"/>
      <c r="Y22" s="41">
        <f>IF($A22="","",'Inmueble objetivo'!$T$23)</f>
        <v/>
      </c>
    </row>
    <row r="23">
      <c r="A23" s="12" t="n"/>
      <c r="B23" s="49" t="n"/>
      <c r="C23" s="4" t="n"/>
      <c r="D23" s="4" t="n"/>
      <c r="E23" s="12" t="n"/>
      <c r="F23" s="4" t="n"/>
      <c r="G23" s="4" t="n"/>
      <c r="H23" s="38" t="n"/>
      <c r="I23" s="38" t="n"/>
      <c r="J23" s="12" t="n"/>
      <c r="K23" s="12" t="n"/>
      <c r="L23" s="12" t="n"/>
      <c r="M23" s="12" t="n"/>
      <c r="N23" s="38" t="n"/>
      <c r="O23" s="12" t="n"/>
      <c r="P23" s="4" t="n"/>
      <c r="Q23" s="39" t="n"/>
      <c r="R23" s="44">
        <f>IF(OR($A23="",$Q23=""),"",$Q23+$U23)</f>
        <v/>
      </c>
      <c r="S23" s="45">
        <f>IF(OR($A23="",$H23="",$Q23=""),"",IFERROR($Q23/$H23,0))</f>
        <v/>
      </c>
      <c r="T23" s="46">
        <f>IF(OR($A23="",$H23=""),"",IFERROR($H23/'Inmueble objetivo'!$I$10-1,0))</f>
        <v/>
      </c>
      <c r="U23" s="44">
        <f>IF($A23="","",IF($M23="Sí",3000,0)+IF($O23="Sí",12000,0)+IF($N23&gt;0,$N23*900,0)+IF($P23="Reformado",15000,IF($P23="A reformar",-18000,0)))</f>
        <v/>
      </c>
      <c r="V23" s="47">
        <f>IF($T23="","",IF(ABS($T23)&lt;0.1,1,IF(ABS($T23)&lt;0.2,0.75,0.5)))</f>
        <v/>
      </c>
      <c r="W23" s="44">
        <f>IF(OR($A23="",$R23="",$V23=""),"",$R23*$V23)</f>
        <v/>
      </c>
      <c r="X23" s="4" t="n"/>
      <c r="Y23" s="45">
        <f>IF($A23="","",'Inmueble objetivo'!$T$23)</f>
        <v/>
      </c>
    </row>
    <row r="24">
      <c r="A24" s="12" t="n"/>
      <c r="B24" s="49" t="n"/>
      <c r="C24" s="4" t="n"/>
      <c r="D24" s="4" t="n"/>
      <c r="E24" s="12" t="n"/>
      <c r="F24" s="4" t="n"/>
      <c r="G24" s="4" t="n"/>
      <c r="H24" s="38" t="n"/>
      <c r="I24" s="38" t="n"/>
      <c r="J24" s="12" t="n"/>
      <c r="K24" s="12" t="n"/>
      <c r="L24" s="12" t="n"/>
      <c r="M24" s="12" t="n"/>
      <c r="N24" s="38" t="n"/>
      <c r="O24" s="12" t="n"/>
      <c r="P24" s="4" t="n"/>
      <c r="Q24" s="39" t="n"/>
      <c r="R24" s="40">
        <f>IF(OR($A24="",$Q24=""),"",$Q24+$U24)</f>
        <v/>
      </c>
      <c r="S24" s="41">
        <f>IF(OR($A24="",$H24="",$Q24=""),"",IFERROR($Q24/$H24,0))</f>
        <v/>
      </c>
      <c r="T24" s="42">
        <f>IF(OR($A24="",$H24=""),"",IFERROR($H24/'Inmueble objetivo'!$I$10-1,0))</f>
        <v/>
      </c>
      <c r="U24" s="40">
        <f>IF($A24="","",IF($M24="Sí",3000,0)+IF($O24="Sí",12000,0)+IF($N24&gt;0,$N24*900,0)+IF($P24="Reformado",15000,IF($P24="A reformar",-18000,0)))</f>
        <v/>
      </c>
      <c r="V24" s="43">
        <f>IF($T24="","",IF(ABS($T24)&lt;0.1,1,IF(ABS($T24)&lt;0.2,0.75,0.5)))</f>
        <v/>
      </c>
      <c r="W24" s="40">
        <f>IF(OR($A24="",$R24="",$V24=""),"",$R24*$V24)</f>
        <v/>
      </c>
      <c r="X24" s="4" t="n"/>
      <c r="Y24" s="41">
        <f>IF($A24="","",'Inmueble objetivo'!$T$23)</f>
        <v/>
      </c>
    </row>
    <row r="25">
      <c r="A25" s="12" t="n"/>
      <c r="B25" s="49" t="n"/>
      <c r="C25" s="4" t="n"/>
      <c r="D25" s="4" t="n"/>
      <c r="E25" s="12" t="n"/>
      <c r="F25" s="4" t="n"/>
      <c r="G25" s="4" t="n"/>
      <c r="H25" s="38" t="n"/>
      <c r="I25" s="38" t="n"/>
      <c r="J25" s="12" t="n"/>
      <c r="K25" s="12" t="n"/>
      <c r="L25" s="12" t="n"/>
      <c r="M25" s="12" t="n"/>
      <c r="N25" s="38" t="n"/>
      <c r="O25" s="12" t="n"/>
      <c r="P25" s="4" t="n"/>
      <c r="Q25" s="39" t="n"/>
      <c r="R25" s="44">
        <f>IF(OR($A25="",$Q25=""),"",$Q25+$U25)</f>
        <v/>
      </c>
      <c r="S25" s="45">
        <f>IF(OR($A25="",$H25="",$Q25=""),"",IFERROR($Q25/$H25,0))</f>
        <v/>
      </c>
      <c r="T25" s="46">
        <f>IF(OR($A25="",$H25=""),"",IFERROR($H25/'Inmueble objetivo'!$I$10-1,0))</f>
        <v/>
      </c>
      <c r="U25" s="44">
        <f>IF($A25="","",IF($M25="Sí",3000,0)+IF($O25="Sí",12000,0)+IF($N25&gt;0,$N25*900,0)+IF($P25="Reformado",15000,IF($P25="A reformar",-18000,0)))</f>
        <v/>
      </c>
      <c r="V25" s="47">
        <f>IF($T25="","",IF(ABS($T25)&lt;0.1,1,IF(ABS($T25)&lt;0.2,0.75,0.5)))</f>
        <v/>
      </c>
      <c r="W25" s="44">
        <f>IF(OR($A25="",$R25="",$V25=""),"",$R25*$V25)</f>
        <v/>
      </c>
      <c r="X25" s="4" t="n"/>
      <c r="Y25" s="45">
        <f>IF($A25="","",'Inmueble objetivo'!$T$23)</f>
        <v/>
      </c>
    </row>
    <row r="26">
      <c r="A26" s="12" t="n"/>
      <c r="B26" s="49" t="n"/>
      <c r="C26" s="4" t="n"/>
      <c r="D26" s="4" t="n"/>
      <c r="E26" s="12" t="n"/>
      <c r="F26" s="4" t="n"/>
      <c r="G26" s="4" t="n"/>
      <c r="H26" s="38" t="n"/>
      <c r="I26" s="38" t="n"/>
      <c r="J26" s="12" t="n"/>
      <c r="K26" s="12" t="n"/>
      <c r="L26" s="12" t="n"/>
      <c r="M26" s="12" t="n"/>
      <c r="N26" s="38" t="n"/>
      <c r="O26" s="12" t="n"/>
      <c r="P26" s="4" t="n"/>
      <c r="Q26" s="39" t="n"/>
      <c r="R26" s="40">
        <f>IF(OR($A26="",$Q26=""),"",$Q26+$U26)</f>
        <v/>
      </c>
      <c r="S26" s="41">
        <f>IF(OR($A26="",$H26="",$Q26=""),"",IFERROR($Q26/$H26,0))</f>
        <v/>
      </c>
      <c r="T26" s="42">
        <f>IF(OR($A26="",$H26=""),"",IFERROR($H26/'Inmueble objetivo'!$I$10-1,0))</f>
        <v/>
      </c>
      <c r="U26" s="40">
        <f>IF($A26="","",IF($M26="Sí",3000,0)+IF($O26="Sí",12000,0)+IF($N26&gt;0,$N26*900,0)+IF($P26="Reformado",15000,IF($P26="A reformar",-18000,0)))</f>
        <v/>
      </c>
      <c r="V26" s="43">
        <f>IF($T26="","",IF(ABS($T26)&lt;0.1,1,IF(ABS($T26)&lt;0.2,0.75,0.5)))</f>
        <v/>
      </c>
      <c r="W26" s="40">
        <f>IF(OR($A26="",$R26="",$V26=""),"",$R26*$V26)</f>
        <v/>
      </c>
      <c r="X26" s="4" t="n"/>
      <c r="Y26" s="41">
        <f>IF($A26="","",'Inmueble objetivo'!$T$23)</f>
        <v/>
      </c>
    </row>
    <row r="27">
      <c r="A27" s="12" t="n"/>
      <c r="B27" s="49" t="n"/>
      <c r="C27" s="4" t="n"/>
      <c r="D27" s="4" t="n"/>
      <c r="E27" s="12" t="n"/>
      <c r="F27" s="4" t="n"/>
      <c r="G27" s="4" t="n"/>
      <c r="H27" s="38" t="n"/>
      <c r="I27" s="38" t="n"/>
      <c r="J27" s="12" t="n"/>
      <c r="K27" s="12" t="n"/>
      <c r="L27" s="12" t="n"/>
      <c r="M27" s="12" t="n"/>
      <c r="N27" s="38" t="n"/>
      <c r="O27" s="12" t="n"/>
      <c r="P27" s="4" t="n"/>
      <c r="Q27" s="39" t="n"/>
      <c r="R27" s="44">
        <f>IF(OR($A27="",$Q27=""),"",$Q27+$U27)</f>
        <v/>
      </c>
      <c r="S27" s="45">
        <f>IF(OR($A27="",$H27="",$Q27=""),"",IFERROR($Q27/$H27,0))</f>
        <v/>
      </c>
      <c r="T27" s="46">
        <f>IF(OR($A27="",$H27=""),"",IFERROR($H27/'Inmueble objetivo'!$I$10-1,0))</f>
        <v/>
      </c>
      <c r="U27" s="44">
        <f>IF($A27="","",IF($M27="Sí",3000,0)+IF($O27="Sí",12000,0)+IF($N27&gt;0,$N27*900,0)+IF($P27="Reformado",15000,IF($P27="A reformar",-18000,0)))</f>
        <v/>
      </c>
      <c r="V27" s="47">
        <f>IF($T27="","",IF(ABS($T27)&lt;0.1,1,IF(ABS($T27)&lt;0.2,0.75,0.5)))</f>
        <v/>
      </c>
      <c r="W27" s="44">
        <f>IF(OR($A27="",$R27="",$V27=""),"",$R27*$V27)</f>
        <v/>
      </c>
      <c r="X27" s="4" t="n"/>
      <c r="Y27" s="45">
        <f>IF($A27="","",'Inmueble objetivo'!$T$23)</f>
        <v/>
      </c>
    </row>
    <row r="28">
      <c r="A28" s="12" t="n"/>
      <c r="B28" s="49" t="n"/>
      <c r="C28" s="4" t="n"/>
      <c r="D28" s="4" t="n"/>
      <c r="E28" s="12" t="n"/>
      <c r="F28" s="4" t="n"/>
      <c r="G28" s="4" t="n"/>
      <c r="H28" s="38" t="n"/>
      <c r="I28" s="38" t="n"/>
      <c r="J28" s="12" t="n"/>
      <c r="K28" s="12" t="n"/>
      <c r="L28" s="12" t="n"/>
      <c r="M28" s="12" t="n"/>
      <c r="N28" s="38" t="n"/>
      <c r="O28" s="12" t="n"/>
      <c r="P28" s="4" t="n"/>
      <c r="Q28" s="39" t="n"/>
      <c r="R28" s="40">
        <f>IF(OR($A28="",$Q28=""),"",$Q28+$U28)</f>
        <v/>
      </c>
      <c r="S28" s="41">
        <f>IF(OR($A28="",$H28="",$Q28=""),"",IFERROR($Q28/$H28,0))</f>
        <v/>
      </c>
      <c r="T28" s="42">
        <f>IF(OR($A28="",$H28=""),"",IFERROR($H28/'Inmueble objetivo'!$I$10-1,0))</f>
        <v/>
      </c>
      <c r="U28" s="40">
        <f>IF($A28="","",IF($M28="Sí",3000,0)+IF($O28="Sí",12000,0)+IF($N28&gt;0,$N28*900,0)+IF($P28="Reformado",15000,IF($P28="A reformar",-18000,0)))</f>
        <v/>
      </c>
      <c r="V28" s="43">
        <f>IF($T28="","",IF(ABS($T28)&lt;0.1,1,IF(ABS($T28)&lt;0.2,0.75,0.5)))</f>
        <v/>
      </c>
      <c r="W28" s="40">
        <f>IF(OR($A28="",$R28="",$V28=""),"",$R28*$V28)</f>
        <v/>
      </c>
      <c r="X28" s="4" t="n"/>
      <c r="Y28" s="41">
        <f>IF($A28="","",'Inmueble objetivo'!$T$23)</f>
        <v/>
      </c>
    </row>
    <row r="29">
      <c r="A29" s="12" t="n"/>
      <c r="B29" s="49" t="n"/>
      <c r="C29" s="4" t="n"/>
      <c r="D29" s="4" t="n"/>
      <c r="E29" s="12" t="n"/>
      <c r="F29" s="4" t="n"/>
      <c r="G29" s="4" t="n"/>
      <c r="H29" s="38" t="n"/>
      <c r="I29" s="38" t="n"/>
      <c r="J29" s="12" t="n"/>
      <c r="K29" s="12" t="n"/>
      <c r="L29" s="12" t="n"/>
      <c r="M29" s="12" t="n"/>
      <c r="N29" s="38" t="n"/>
      <c r="O29" s="12" t="n"/>
      <c r="P29" s="4" t="n"/>
      <c r="Q29" s="39" t="n"/>
      <c r="R29" s="44">
        <f>IF(OR($A29="",$Q29=""),"",$Q29+$U29)</f>
        <v/>
      </c>
      <c r="S29" s="45">
        <f>IF(OR($A29="",$H29="",$Q29=""),"",IFERROR($Q29/$H29,0))</f>
        <v/>
      </c>
      <c r="T29" s="46">
        <f>IF(OR($A29="",$H29=""),"",IFERROR($H29/'Inmueble objetivo'!$I$10-1,0))</f>
        <v/>
      </c>
      <c r="U29" s="44">
        <f>IF($A29="","",IF($M29="Sí",3000,0)+IF($O29="Sí",12000,0)+IF($N29&gt;0,$N29*900,0)+IF($P29="Reformado",15000,IF($P29="A reformar",-18000,0)))</f>
        <v/>
      </c>
      <c r="V29" s="47">
        <f>IF($T29="","",IF(ABS($T29)&lt;0.1,1,IF(ABS($T29)&lt;0.2,0.75,0.5)))</f>
        <v/>
      </c>
      <c r="W29" s="44">
        <f>IF(OR($A29="",$R29="",$V29=""),"",$R29*$V29)</f>
        <v/>
      </c>
      <c r="X29" s="4" t="n"/>
      <c r="Y29" s="45">
        <f>IF($A29="","",'Inmueble objetivo'!$T$23)</f>
        <v/>
      </c>
    </row>
    <row r="30">
      <c r="A30" s="12" t="n"/>
      <c r="B30" s="49" t="n"/>
      <c r="C30" s="4" t="n"/>
      <c r="D30" s="4" t="n"/>
      <c r="E30" s="12" t="n"/>
      <c r="F30" s="4" t="n"/>
      <c r="G30" s="4" t="n"/>
      <c r="H30" s="38" t="n"/>
      <c r="I30" s="38" t="n"/>
      <c r="J30" s="12" t="n"/>
      <c r="K30" s="12" t="n"/>
      <c r="L30" s="12" t="n"/>
      <c r="M30" s="12" t="n"/>
      <c r="N30" s="38" t="n"/>
      <c r="O30" s="12" t="n"/>
      <c r="P30" s="4" t="n"/>
      <c r="Q30" s="39" t="n"/>
      <c r="R30" s="40">
        <f>IF(OR($A30="",$Q30=""),"",$Q30+$U30)</f>
        <v/>
      </c>
      <c r="S30" s="41">
        <f>IF(OR($A30="",$H30="",$Q30=""),"",IFERROR($Q30/$H30,0))</f>
        <v/>
      </c>
      <c r="T30" s="42">
        <f>IF(OR($A30="",$H30=""),"",IFERROR($H30/'Inmueble objetivo'!$I$10-1,0))</f>
        <v/>
      </c>
      <c r="U30" s="40">
        <f>IF($A30="","",IF($M30="Sí",3000,0)+IF($O30="Sí",12000,0)+IF($N30&gt;0,$N30*900,0)+IF($P30="Reformado",15000,IF($P30="A reformar",-18000,0)))</f>
        <v/>
      </c>
      <c r="V30" s="43">
        <f>IF($T30="","",IF(ABS($T30)&lt;0.1,1,IF(ABS($T30)&lt;0.2,0.75,0.5)))</f>
        <v/>
      </c>
      <c r="W30" s="40">
        <f>IF(OR($A30="",$R30="",$V30=""),"",$R30*$V30)</f>
        <v/>
      </c>
      <c r="X30" s="4" t="n"/>
      <c r="Y30" s="41">
        <f>IF($A30="","",'Inmueble objetivo'!$T$23)</f>
        <v/>
      </c>
    </row>
    <row r="31">
      <c r="A31" s="12" t="n"/>
      <c r="B31" s="49" t="n"/>
      <c r="C31" s="4" t="n"/>
      <c r="D31" s="4" t="n"/>
      <c r="E31" s="12" t="n"/>
      <c r="F31" s="4" t="n"/>
      <c r="G31" s="4" t="n"/>
      <c r="H31" s="38" t="n"/>
      <c r="I31" s="38" t="n"/>
      <c r="J31" s="12" t="n"/>
      <c r="K31" s="12" t="n"/>
      <c r="L31" s="12" t="n"/>
      <c r="M31" s="12" t="n"/>
      <c r="N31" s="38" t="n"/>
      <c r="O31" s="12" t="n"/>
      <c r="P31" s="4" t="n"/>
      <c r="Q31" s="39" t="n"/>
      <c r="R31" s="44">
        <f>IF(OR($A31="",$Q31=""),"",$Q31+$U31)</f>
        <v/>
      </c>
      <c r="S31" s="45">
        <f>IF(OR($A31="",$H31="",$Q31=""),"",IFERROR($Q31/$H31,0))</f>
        <v/>
      </c>
      <c r="T31" s="46">
        <f>IF(OR($A31="",$H31=""),"",IFERROR($H31/'Inmueble objetivo'!$I$10-1,0))</f>
        <v/>
      </c>
      <c r="U31" s="44">
        <f>IF($A31="","",IF($M31="Sí",3000,0)+IF($O31="Sí",12000,0)+IF($N31&gt;0,$N31*900,0)+IF($P31="Reformado",15000,IF($P31="A reformar",-18000,0)))</f>
        <v/>
      </c>
      <c r="V31" s="47">
        <f>IF($T31="","",IF(ABS($T31)&lt;0.1,1,IF(ABS($T31)&lt;0.2,0.75,0.5)))</f>
        <v/>
      </c>
      <c r="W31" s="44">
        <f>IF(OR($A31="",$R31="",$V31=""),"",$R31*$V31)</f>
        <v/>
      </c>
      <c r="X31" s="4" t="n"/>
      <c r="Y31" s="45">
        <f>IF($A31="","",'Inmueble objetivo'!$T$23)</f>
        <v/>
      </c>
    </row>
    <row r="32">
      <c r="A32" s="12" t="n"/>
      <c r="B32" s="49" t="n"/>
      <c r="C32" s="4" t="n"/>
      <c r="D32" s="4" t="n"/>
      <c r="E32" s="12" t="n"/>
      <c r="F32" s="4" t="n"/>
      <c r="G32" s="4" t="n"/>
      <c r="H32" s="38" t="n"/>
      <c r="I32" s="38" t="n"/>
      <c r="J32" s="12" t="n"/>
      <c r="K32" s="12" t="n"/>
      <c r="L32" s="12" t="n"/>
      <c r="M32" s="12" t="n"/>
      <c r="N32" s="38" t="n"/>
      <c r="O32" s="12" t="n"/>
      <c r="P32" s="4" t="n"/>
      <c r="Q32" s="39" t="n"/>
      <c r="R32" s="40">
        <f>IF(OR($A32="",$Q32=""),"",$Q32+$U32)</f>
        <v/>
      </c>
      <c r="S32" s="41">
        <f>IF(OR($A32="",$H32="",$Q32=""),"",IFERROR($Q32/$H32,0))</f>
        <v/>
      </c>
      <c r="T32" s="42">
        <f>IF(OR($A32="",$H32=""),"",IFERROR($H32/'Inmueble objetivo'!$I$10-1,0))</f>
        <v/>
      </c>
      <c r="U32" s="40">
        <f>IF($A32="","",IF($M32="Sí",3000,0)+IF($O32="Sí",12000,0)+IF($N32&gt;0,$N32*900,0)+IF($P32="Reformado",15000,IF($P32="A reformar",-18000,0)))</f>
        <v/>
      </c>
      <c r="V32" s="43">
        <f>IF($T32="","",IF(ABS($T32)&lt;0.1,1,IF(ABS($T32)&lt;0.2,0.75,0.5)))</f>
        <v/>
      </c>
      <c r="W32" s="40">
        <f>IF(OR($A32="",$R32="",$V32=""),"",$R32*$V32)</f>
        <v/>
      </c>
      <c r="X32" s="4" t="n"/>
      <c r="Y32" s="41">
        <f>IF($A32="","",'Inmueble objetivo'!$T$23)</f>
        <v/>
      </c>
    </row>
    <row r="33">
      <c r="A33" s="12" t="n"/>
      <c r="B33" s="49" t="n"/>
      <c r="C33" s="4" t="n"/>
      <c r="D33" s="4" t="n"/>
      <c r="E33" s="12" t="n"/>
      <c r="F33" s="4" t="n"/>
      <c r="G33" s="4" t="n"/>
      <c r="H33" s="38" t="n"/>
      <c r="I33" s="38" t="n"/>
      <c r="J33" s="12" t="n"/>
      <c r="K33" s="12" t="n"/>
      <c r="L33" s="12" t="n"/>
      <c r="M33" s="12" t="n"/>
      <c r="N33" s="38" t="n"/>
      <c r="O33" s="12" t="n"/>
      <c r="P33" s="4" t="n"/>
      <c r="Q33" s="39" t="n"/>
      <c r="R33" s="44">
        <f>IF(OR($A33="",$Q33=""),"",$Q33+$U33)</f>
        <v/>
      </c>
      <c r="S33" s="45">
        <f>IF(OR($A33="",$H33="",$Q33=""),"",IFERROR($Q33/$H33,0))</f>
        <v/>
      </c>
      <c r="T33" s="46">
        <f>IF(OR($A33="",$H33=""),"",IFERROR($H33/'Inmueble objetivo'!$I$10-1,0))</f>
        <v/>
      </c>
      <c r="U33" s="44">
        <f>IF($A33="","",IF($M33="Sí",3000,0)+IF($O33="Sí",12000,0)+IF($N33&gt;0,$N33*900,0)+IF($P33="Reformado",15000,IF($P33="A reformar",-18000,0)))</f>
        <v/>
      </c>
      <c r="V33" s="47">
        <f>IF($T33="","",IF(ABS($T33)&lt;0.1,1,IF(ABS($T33)&lt;0.2,0.75,0.5)))</f>
        <v/>
      </c>
      <c r="W33" s="44">
        <f>IF(OR($A33="",$R33="",$V33=""),"",$R33*$V33)</f>
        <v/>
      </c>
      <c r="X33" s="4" t="n"/>
      <c r="Y33" s="45">
        <f>IF($A33="","",'Inmueble objetivo'!$T$23)</f>
        <v/>
      </c>
    </row>
    <row r="34">
      <c r="A34" s="12" t="n"/>
      <c r="B34" s="49" t="n"/>
      <c r="C34" s="4" t="n"/>
      <c r="D34" s="4" t="n"/>
      <c r="E34" s="12" t="n"/>
      <c r="F34" s="4" t="n"/>
      <c r="G34" s="4" t="n"/>
      <c r="H34" s="38" t="n"/>
      <c r="I34" s="38" t="n"/>
      <c r="J34" s="12" t="n"/>
      <c r="K34" s="12" t="n"/>
      <c r="L34" s="12" t="n"/>
      <c r="M34" s="12" t="n"/>
      <c r="N34" s="38" t="n"/>
      <c r="O34" s="12" t="n"/>
      <c r="P34" s="4" t="n"/>
      <c r="Q34" s="39" t="n"/>
      <c r="R34" s="40">
        <f>IF(OR($A34="",$Q34=""),"",$Q34+$U34)</f>
        <v/>
      </c>
      <c r="S34" s="41">
        <f>IF(OR($A34="",$H34="",$Q34=""),"",IFERROR($Q34/$H34,0))</f>
        <v/>
      </c>
      <c r="T34" s="42">
        <f>IF(OR($A34="",$H34=""),"",IFERROR($H34/'Inmueble objetivo'!$I$10-1,0))</f>
        <v/>
      </c>
      <c r="U34" s="40">
        <f>IF($A34="","",IF($M34="Sí",3000,0)+IF($O34="Sí",12000,0)+IF($N34&gt;0,$N34*900,0)+IF($P34="Reformado",15000,IF($P34="A reformar",-18000,0)))</f>
        <v/>
      </c>
      <c r="V34" s="43">
        <f>IF($T34="","",IF(ABS($T34)&lt;0.1,1,IF(ABS($T34)&lt;0.2,0.75,0.5)))</f>
        <v/>
      </c>
      <c r="W34" s="40">
        <f>IF(OR($A34="",$R34="",$V34=""),"",$R34*$V34)</f>
        <v/>
      </c>
      <c r="X34" s="4" t="n"/>
      <c r="Y34" s="41">
        <f>IF($A34="","",'Inmueble objetivo'!$T$23)</f>
        <v/>
      </c>
    </row>
    <row r="35">
      <c r="A35" s="12" t="n"/>
      <c r="B35" s="49" t="n"/>
      <c r="C35" s="4" t="n"/>
      <c r="D35" s="4" t="n"/>
      <c r="E35" s="12" t="n"/>
      <c r="F35" s="4" t="n"/>
      <c r="G35" s="4" t="n"/>
      <c r="H35" s="38" t="n"/>
      <c r="I35" s="38" t="n"/>
      <c r="J35" s="12" t="n"/>
      <c r="K35" s="12" t="n"/>
      <c r="L35" s="12" t="n"/>
      <c r="M35" s="12" t="n"/>
      <c r="N35" s="38" t="n"/>
      <c r="O35" s="12" t="n"/>
      <c r="P35" s="4" t="n"/>
      <c r="Q35" s="39" t="n"/>
      <c r="R35" s="44">
        <f>IF(OR($A35="",$Q35=""),"",$Q35+$U35)</f>
        <v/>
      </c>
      <c r="S35" s="45">
        <f>IF(OR($A35="",$H35="",$Q35=""),"",IFERROR($Q35/$H35,0))</f>
        <v/>
      </c>
      <c r="T35" s="46">
        <f>IF(OR($A35="",$H35=""),"",IFERROR($H35/'Inmueble objetivo'!$I$10-1,0))</f>
        <v/>
      </c>
      <c r="U35" s="44">
        <f>IF($A35="","",IF($M35="Sí",3000,0)+IF($O35="Sí",12000,0)+IF($N35&gt;0,$N35*900,0)+IF($P35="Reformado",15000,IF($P35="A reformar",-18000,0)))</f>
        <v/>
      </c>
      <c r="V35" s="47">
        <f>IF($T35="","",IF(ABS($T35)&lt;0.1,1,IF(ABS($T35)&lt;0.2,0.75,0.5)))</f>
        <v/>
      </c>
      <c r="W35" s="44">
        <f>IF(OR($A35="",$R35="",$V35=""),"",$R35*$V35)</f>
        <v/>
      </c>
      <c r="X35" s="4" t="n"/>
      <c r="Y35" s="45">
        <f>IF($A35="","",'Inmueble objetivo'!$T$23)</f>
        <v/>
      </c>
    </row>
    <row r="36">
      <c r="A36" s="12" t="n"/>
      <c r="B36" s="49" t="n"/>
      <c r="C36" s="4" t="n"/>
      <c r="D36" s="4" t="n"/>
      <c r="E36" s="12" t="n"/>
      <c r="F36" s="4" t="n"/>
      <c r="G36" s="4" t="n"/>
      <c r="H36" s="38" t="n"/>
      <c r="I36" s="38" t="n"/>
      <c r="J36" s="12" t="n"/>
      <c r="K36" s="12" t="n"/>
      <c r="L36" s="12" t="n"/>
      <c r="M36" s="12" t="n"/>
      <c r="N36" s="38" t="n"/>
      <c r="O36" s="12" t="n"/>
      <c r="P36" s="4" t="n"/>
      <c r="Q36" s="39" t="n"/>
      <c r="R36" s="40">
        <f>IF(OR($A36="",$Q36=""),"",$Q36+$U36)</f>
        <v/>
      </c>
      <c r="S36" s="41">
        <f>IF(OR($A36="",$H36="",$Q36=""),"",IFERROR($Q36/$H36,0))</f>
        <v/>
      </c>
      <c r="T36" s="42">
        <f>IF(OR($A36="",$H36=""),"",IFERROR($H36/'Inmueble objetivo'!$I$10-1,0))</f>
        <v/>
      </c>
      <c r="U36" s="40">
        <f>IF($A36="","",IF($M36="Sí",3000,0)+IF($O36="Sí",12000,0)+IF($N36&gt;0,$N36*900,0)+IF($P36="Reformado",15000,IF($P36="A reformar",-18000,0)))</f>
        <v/>
      </c>
      <c r="V36" s="43">
        <f>IF($T36="","",IF(ABS($T36)&lt;0.1,1,IF(ABS($T36)&lt;0.2,0.75,0.5)))</f>
        <v/>
      </c>
      <c r="W36" s="40">
        <f>IF(OR($A36="",$R36="",$V36=""),"",$R36*$V36)</f>
        <v/>
      </c>
      <c r="X36" s="4" t="n"/>
      <c r="Y36" s="41">
        <f>IF($A36="","",'Inmueble objetivo'!$T$23)</f>
        <v/>
      </c>
    </row>
    <row r="37">
      <c r="A37" s="12" t="n"/>
      <c r="B37" s="49" t="n"/>
      <c r="C37" s="4" t="n"/>
      <c r="D37" s="4" t="n"/>
      <c r="E37" s="12" t="n"/>
      <c r="F37" s="4" t="n"/>
      <c r="G37" s="4" t="n"/>
      <c r="H37" s="38" t="n"/>
      <c r="I37" s="38" t="n"/>
      <c r="J37" s="12" t="n"/>
      <c r="K37" s="12" t="n"/>
      <c r="L37" s="12" t="n"/>
      <c r="M37" s="12" t="n"/>
      <c r="N37" s="38" t="n"/>
      <c r="O37" s="12" t="n"/>
      <c r="P37" s="4" t="n"/>
      <c r="Q37" s="39" t="n"/>
      <c r="R37" s="44">
        <f>IF(OR($A37="",$Q37=""),"",$Q37+$U37)</f>
        <v/>
      </c>
      <c r="S37" s="45">
        <f>IF(OR($A37="",$H37="",$Q37=""),"",IFERROR($Q37/$H37,0))</f>
        <v/>
      </c>
      <c r="T37" s="46">
        <f>IF(OR($A37="",$H37=""),"",IFERROR($H37/'Inmueble objetivo'!$I$10-1,0))</f>
        <v/>
      </c>
      <c r="U37" s="44">
        <f>IF($A37="","",IF($M37="Sí",3000,0)+IF($O37="Sí",12000,0)+IF($N37&gt;0,$N37*900,0)+IF($P37="Reformado",15000,IF($P37="A reformar",-18000,0)))</f>
        <v/>
      </c>
      <c r="V37" s="47">
        <f>IF($T37="","",IF(ABS($T37)&lt;0.1,1,IF(ABS($T37)&lt;0.2,0.75,0.5)))</f>
        <v/>
      </c>
      <c r="W37" s="44">
        <f>IF(OR($A37="",$R37="",$V37=""),"",$R37*$V37)</f>
        <v/>
      </c>
      <c r="X37" s="4" t="n"/>
      <c r="Y37" s="45">
        <f>IF($A37="","",'Inmueble objetivo'!$T$23)</f>
        <v/>
      </c>
    </row>
    <row r="38">
      <c r="A38" s="12" t="n"/>
      <c r="B38" s="49" t="n"/>
      <c r="C38" s="4" t="n"/>
      <c r="D38" s="4" t="n"/>
      <c r="E38" s="12" t="n"/>
      <c r="F38" s="4" t="n"/>
      <c r="G38" s="4" t="n"/>
      <c r="H38" s="38" t="n"/>
      <c r="I38" s="38" t="n"/>
      <c r="J38" s="12" t="n"/>
      <c r="K38" s="12" t="n"/>
      <c r="L38" s="12" t="n"/>
      <c r="M38" s="12" t="n"/>
      <c r="N38" s="38" t="n"/>
      <c r="O38" s="12" t="n"/>
      <c r="P38" s="4" t="n"/>
      <c r="Q38" s="39" t="n"/>
      <c r="R38" s="40">
        <f>IF(OR($A38="",$Q38=""),"",$Q38+$U38)</f>
        <v/>
      </c>
      <c r="S38" s="41">
        <f>IF(OR($A38="",$H38="",$Q38=""),"",IFERROR($Q38/$H38,0))</f>
        <v/>
      </c>
      <c r="T38" s="42">
        <f>IF(OR($A38="",$H38=""),"",IFERROR($H38/'Inmueble objetivo'!$I$10-1,0))</f>
        <v/>
      </c>
      <c r="U38" s="40">
        <f>IF($A38="","",IF($M38="Sí",3000,0)+IF($O38="Sí",12000,0)+IF($N38&gt;0,$N38*900,0)+IF($P38="Reformado",15000,IF($P38="A reformar",-18000,0)))</f>
        <v/>
      </c>
      <c r="V38" s="43">
        <f>IF($T38="","",IF(ABS($T38)&lt;0.1,1,IF(ABS($T38)&lt;0.2,0.75,0.5)))</f>
        <v/>
      </c>
      <c r="W38" s="40">
        <f>IF(OR($A38="",$R38="",$V38=""),"",$R38*$V38)</f>
        <v/>
      </c>
      <c r="X38" s="4" t="n"/>
      <c r="Y38" s="41">
        <f>IF($A38="","",'Inmueble objetivo'!$T$23)</f>
        <v/>
      </c>
    </row>
    <row r="39">
      <c r="A39" s="12" t="n"/>
      <c r="B39" s="49" t="n"/>
      <c r="C39" s="4" t="n"/>
      <c r="D39" s="4" t="n"/>
      <c r="E39" s="12" t="n"/>
      <c r="F39" s="4" t="n"/>
      <c r="G39" s="4" t="n"/>
      <c r="H39" s="38" t="n"/>
      <c r="I39" s="38" t="n"/>
      <c r="J39" s="12" t="n"/>
      <c r="K39" s="12" t="n"/>
      <c r="L39" s="12" t="n"/>
      <c r="M39" s="12" t="n"/>
      <c r="N39" s="38" t="n"/>
      <c r="O39" s="12" t="n"/>
      <c r="P39" s="4" t="n"/>
      <c r="Q39" s="39" t="n"/>
      <c r="R39" s="44">
        <f>IF(OR($A39="",$Q39=""),"",$Q39+$U39)</f>
        <v/>
      </c>
      <c r="S39" s="45">
        <f>IF(OR($A39="",$H39="",$Q39=""),"",IFERROR($Q39/$H39,0))</f>
        <v/>
      </c>
      <c r="T39" s="46">
        <f>IF(OR($A39="",$H39=""),"",IFERROR($H39/'Inmueble objetivo'!$I$10-1,0))</f>
        <v/>
      </c>
      <c r="U39" s="44">
        <f>IF($A39="","",IF($M39="Sí",3000,0)+IF($O39="Sí",12000,0)+IF($N39&gt;0,$N39*900,0)+IF($P39="Reformado",15000,IF($P39="A reformar",-18000,0)))</f>
        <v/>
      </c>
      <c r="V39" s="47">
        <f>IF($T39="","",IF(ABS($T39)&lt;0.1,1,IF(ABS($T39)&lt;0.2,0.75,0.5)))</f>
        <v/>
      </c>
      <c r="W39" s="44">
        <f>IF(OR($A39="",$R39="",$V39=""),"",$R39*$V39)</f>
        <v/>
      </c>
      <c r="X39" s="4" t="n"/>
      <c r="Y39" s="45">
        <f>IF($A39="","",'Inmueble objetivo'!$T$23)</f>
        <v/>
      </c>
    </row>
    <row r="40">
      <c r="A40" s="12" t="n"/>
      <c r="B40" s="49" t="n"/>
      <c r="C40" s="4" t="n"/>
      <c r="D40" s="4" t="n"/>
      <c r="E40" s="12" t="n"/>
      <c r="F40" s="4" t="n"/>
      <c r="G40" s="4" t="n"/>
      <c r="H40" s="38" t="n"/>
      <c r="I40" s="38" t="n"/>
      <c r="J40" s="12" t="n"/>
      <c r="K40" s="12" t="n"/>
      <c r="L40" s="12" t="n"/>
      <c r="M40" s="12" t="n"/>
      <c r="N40" s="38" t="n"/>
      <c r="O40" s="12" t="n"/>
      <c r="P40" s="4" t="n"/>
      <c r="Q40" s="39" t="n"/>
      <c r="R40" s="40">
        <f>IF(OR($A40="",$Q40=""),"",$Q40+$U40)</f>
        <v/>
      </c>
      <c r="S40" s="41">
        <f>IF(OR($A40="",$H40="",$Q40=""),"",IFERROR($Q40/$H40,0))</f>
        <v/>
      </c>
      <c r="T40" s="42">
        <f>IF(OR($A40="",$H40=""),"",IFERROR($H40/'Inmueble objetivo'!$I$10-1,0))</f>
        <v/>
      </c>
      <c r="U40" s="40">
        <f>IF($A40="","",IF($M40="Sí",3000,0)+IF($O40="Sí",12000,0)+IF($N40&gt;0,$N40*900,0)+IF($P40="Reformado",15000,IF($P40="A reformar",-18000,0)))</f>
        <v/>
      </c>
      <c r="V40" s="43">
        <f>IF($T40="","",IF(ABS($T40)&lt;0.1,1,IF(ABS($T40)&lt;0.2,0.75,0.5)))</f>
        <v/>
      </c>
      <c r="W40" s="40">
        <f>IF(OR($A40="",$R40="",$V40=""),"",$R40*$V40)</f>
        <v/>
      </c>
      <c r="X40" s="4" t="n"/>
      <c r="Y40" s="41">
        <f>IF($A40="","",'Inmueble objetivo'!$T$23)</f>
        <v/>
      </c>
    </row>
    <row r="41">
      <c r="A41" s="12" t="n"/>
      <c r="B41" s="49" t="n"/>
      <c r="C41" s="4" t="n"/>
      <c r="D41" s="4" t="n"/>
      <c r="E41" s="12" t="n"/>
      <c r="F41" s="4" t="n"/>
      <c r="G41" s="4" t="n"/>
      <c r="H41" s="38" t="n"/>
      <c r="I41" s="38" t="n"/>
      <c r="J41" s="12" t="n"/>
      <c r="K41" s="12" t="n"/>
      <c r="L41" s="12" t="n"/>
      <c r="M41" s="12" t="n"/>
      <c r="N41" s="38" t="n"/>
      <c r="O41" s="12" t="n"/>
      <c r="P41" s="4" t="n"/>
      <c r="Q41" s="39" t="n"/>
      <c r="R41" s="44">
        <f>IF(OR($A41="",$Q41=""),"",$Q41+$U41)</f>
        <v/>
      </c>
      <c r="S41" s="45">
        <f>IF(OR($A41="",$H41="",$Q41=""),"",IFERROR($Q41/$H41,0))</f>
        <v/>
      </c>
      <c r="T41" s="46">
        <f>IF(OR($A41="",$H41=""),"",IFERROR($H41/'Inmueble objetivo'!$I$10-1,0))</f>
        <v/>
      </c>
      <c r="U41" s="44">
        <f>IF($A41="","",IF($M41="Sí",3000,0)+IF($O41="Sí",12000,0)+IF($N41&gt;0,$N41*900,0)+IF($P41="Reformado",15000,IF($P41="A reformar",-18000,0)))</f>
        <v/>
      </c>
      <c r="V41" s="47">
        <f>IF($T41="","",IF(ABS($T41)&lt;0.1,1,IF(ABS($T41)&lt;0.2,0.75,0.5)))</f>
        <v/>
      </c>
      <c r="W41" s="44">
        <f>IF(OR($A41="",$R41="",$V41=""),"",$R41*$V41)</f>
        <v/>
      </c>
      <c r="X41" s="4" t="n"/>
      <c r="Y41" s="45">
        <f>IF($A41="","",'Inmueble objetivo'!$T$23)</f>
        <v/>
      </c>
    </row>
    <row r="42">
      <c r="A42" s="12" t="n"/>
      <c r="B42" s="49" t="n"/>
      <c r="C42" s="4" t="n"/>
      <c r="D42" s="4" t="n"/>
      <c r="E42" s="12" t="n"/>
      <c r="F42" s="4" t="n"/>
      <c r="G42" s="4" t="n"/>
      <c r="H42" s="38" t="n"/>
      <c r="I42" s="38" t="n"/>
      <c r="J42" s="12" t="n"/>
      <c r="K42" s="12" t="n"/>
      <c r="L42" s="12" t="n"/>
      <c r="M42" s="12" t="n"/>
      <c r="N42" s="38" t="n"/>
      <c r="O42" s="12" t="n"/>
      <c r="P42" s="4" t="n"/>
      <c r="Q42" s="39" t="n"/>
      <c r="R42" s="40">
        <f>IF(OR($A42="",$Q42=""),"",$Q42+$U42)</f>
        <v/>
      </c>
      <c r="S42" s="41">
        <f>IF(OR($A42="",$H42="",$Q42=""),"",IFERROR($Q42/$H42,0))</f>
        <v/>
      </c>
      <c r="T42" s="42">
        <f>IF(OR($A42="",$H42=""),"",IFERROR($H42/'Inmueble objetivo'!$I$10-1,0))</f>
        <v/>
      </c>
      <c r="U42" s="40">
        <f>IF($A42="","",IF($M42="Sí",3000,0)+IF($O42="Sí",12000,0)+IF($N42&gt;0,$N42*900,0)+IF($P42="Reformado",15000,IF($P42="A reformar",-18000,0)))</f>
        <v/>
      </c>
      <c r="V42" s="43">
        <f>IF($T42="","",IF(ABS($T42)&lt;0.1,1,IF(ABS($T42)&lt;0.2,0.75,0.5)))</f>
        <v/>
      </c>
      <c r="W42" s="40">
        <f>IF(OR($A42="",$R42="",$V42=""),"",$R42*$V42)</f>
        <v/>
      </c>
      <c r="X42" s="4" t="n"/>
      <c r="Y42" s="41">
        <f>IF($A42="","",'Inmueble objetivo'!$T$23)</f>
        <v/>
      </c>
    </row>
    <row r="43">
      <c r="A43" s="12" t="n"/>
      <c r="B43" s="49" t="n"/>
      <c r="C43" s="4" t="n"/>
      <c r="D43" s="4" t="n"/>
      <c r="E43" s="12" t="n"/>
      <c r="F43" s="4" t="n"/>
      <c r="G43" s="4" t="n"/>
      <c r="H43" s="38" t="n"/>
      <c r="I43" s="38" t="n"/>
      <c r="J43" s="12" t="n"/>
      <c r="K43" s="12" t="n"/>
      <c r="L43" s="12" t="n"/>
      <c r="M43" s="12" t="n"/>
      <c r="N43" s="38" t="n"/>
      <c r="O43" s="12" t="n"/>
      <c r="P43" s="4" t="n"/>
      <c r="Q43" s="39" t="n"/>
      <c r="R43" s="44">
        <f>IF(OR($A43="",$Q43=""),"",$Q43+$U43)</f>
        <v/>
      </c>
      <c r="S43" s="45">
        <f>IF(OR($A43="",$H43="",$Q43=""),"",IFERROR($Q43/$H43,0))</f>
        <v/>
      </c>
      <c r="T43" s="46">
        <f>IF(OR($A43="",$H43=""),"",IFERROR($H43/'Inmueble objetivo'!$I$10-1,0))</f>
        <v/>
      </c>
      <c r="U43" s="44">
        <f>IF($A43="","",IF($M43="Sí",3000,0)+IF($O43="Sí",12000,0)+IF($N43&gt;0,$N43*900,0)+IF($P43="Reformado",15000,IF($P43="A reformar",-18000,0)))</f>
        <v/>
      </c>
      <c r="V43" s="47">
        <f>IF($T43="","",IF(ABS($T43)&lt;0.1,1,IF(ABS($T43)&lt;0.2,0.75,0.5)))</f>
        <v/>
      </c>
      <c r="W43" s="44">
        <f>IF(OR($A43="",$R43="",$V43=""),"",$R43*$V43)</f>
        <v/>
      </c>
      <c r="X43" s="4" t="n"/>
      <c r="Y43" s="45">
        <f>IF($A43="","",'Inmueble objetivo'!$T$23)</f>
        <v/>
      </c>
    </row>
    <row r="44">
      <c r="A44" s="12" t="n"/>
      <c r="B44" s="49" t="n"/>
      <c r="C44" s="4" t="n"/>
      <c r="D44" s="4" t="n"/>
      <c r="E44" s="12" t="n"/>
      <c r="F44" s="4" t="n"/>
      <c r="G44" s="4" t="n"/>
      <c r="H44" s="38" t="n"/>
      <c r="I44" s="38" t="n"/>
      <c r="J44" s="12" t="n"/>
      <c r="K44" s="12" t="n"/>
      <c r="L44" s="12" t="n"/>
      <c r="M44" s="12" t="n"/>
      <c r="N44" s="38" t="n"/>
      <c r="O44" s="12" t="n"/>
      <c r="P44" s="4" t="n"/>
      <c r="Q44" s="39" t="n"/>
      <c r="R44" s="40">
        <f>IF(OR($A44="",$Q44=""),"",$Q44+$U44)</f>
        <v/>
      </c>
      <c r="S44" s="41">
        <f>IF(OR($A44="",$H44="",$Q44=""),"",IFERROR($Q44/$H44,0))</f>
        <v/>
      </c>
      <c r="T44" s="42">
        <f>IF(OR($A44="",$H44=""),"",IFERROR($H44/'Inmueble objetivo'!$I$10-1,0))</f>
        <v/>
      </c>
      <c r="U44" s="40">
        <f>IF($A44="","",IF($M44="Sí",3000,0)+IF($O44="Sí",12000,0)+IF($N44&gt;0,$N44*900,0)+IF($P44="Reformado",15000,IF($P44="A reformar",-18000,0)))</f>
        <v/>
      </c>
      <c r="V44" s="43">
        <f>IF($T44="","",IF(ABS($T44)&lt;0.1,1,IF(ABS($T44)&lt;0.2,0.75,0.5)))</f>
        <v/>
      </c>
      <c r="W44" s="40">
        <f>IF(OR($A44="",$R44="",$V44=""),"",$R44*$V44)</f>
        <v/>
      </c>
      <c r="X44" s="4" t="n"/>
      <c r="Y44" s="41">
        <f>IF($A44="","",'Inmueble objetivo'!$T$23)</f>
        <v/>
      </c>
    </row>
    <row r="45">
      <c r="A45" s="12" t="n"/>
      <c r="B45" s="49" t="n"/>
      <c r="C45" s="4" t="n"/>
      <c r="D45" s="4" t="n"/>
      <c r="E45" s="12" t="n"/>
      <c r="F45" s="4" t="n"/>
      <c r="G45" s="4" t="n"/>
      <c r="H45" s="38" t="n"/>
      <c r="I45" s="38" t="n"/>
      <c r="J45" s="12" t="n"/>
      <c r="K45" s="12" t="n"/>
      <c r="L45" s="12" t="n"/>
      <c r="M45" s="12" t="n"/>
      <c r="N45" s="38" t="n"/>
      <c r="O45" s="12" t="n"/>
      <c r="P45" s="4" t="n"/>
      <c r="Q45" s="39" t="n"/>
      <c r="R45" s="44">
        <f>IF(OR($A45="",$Q45=""),"",$Q45+$U45)</f>
        <v/>
      </c>
      <c r="S45" s="45">
        <f>IF(OR($A45="",$H45="",$Q45=""),"",IFERROR($Q45/$H45,0))</f>
        <v/>
      </c>
      <c r="T45" s="46">
        <f>IF(OR($A45="",$H45=""),"",IFERROR($H45/'Inmueble objetivo'!$I$10-1,0))</f>
        <v/>
      </c>
      <c r="U45" s="44">
        <f>IF($A45="","",IF($M45="Sí",3000,0)+IF($O45="Sí",12000,0)+IF($N45&gt;0,$N45*900,0)+IF($P45="Reformado",15000,IF($P45="A reformar",-18000,0)))</f>
        <v/>
      </c>
      <c r="V45" s="47">
        <f>IF($T45="","",IF(ABS($T45)&lt;0.1,1,IF(ABS($T45)&lt;0.2,0.75,0.5)))</f>
        <v/>
      </c>
      <c r="W45" s="44">
        <f>IF(OR($A45="",$R45="",$V45=""),"",$R45*$V45)</f>
        <v/>
      </c>
      <c r="X45" s="4" t="n"/>
      <c r="Y45" s="45">
        <f>IF($A45="","",'Inmueble objetivo'!$T$23)</f>
        <v/>
      </c>
    </row>
    <row r="46">
      <c r="A46" s="12" t="n"/>
      <c r="B46" s="49" t="n"/>
      <c r="C46" s="4" t="n"/>
      <c r="D46" s="4" t="n"/>
      <c r="E46" s="12" t="n"/>
      <c r="F46" s="4" t="n"/>
      <c r="G46" s="4" t="n"/>
      <c r="H46" s="38" t="n"/>
      <c r="I46" s="38" t="n"/>
      <c r="J46" s="12" t="n"/>
      <c r="K46" s="12" t="n"/>
      <c r="L46" s="12" t="n"/>
      <c r="M46" s="12" t="n"/>
      <c r="N46" s="38" t="n"/>
      <c r="O46" s="12" t="n"/>
      <c r="P46" s="4" t="n"/>
      <c r="Q46" s="39" t="n"/>
      <c r="R46" s="40">
        <f>IF(OR($A46="",$Q46=""),"",$Q46+$U46)</f>
        <v/>
      </c>
      <c r="S46" s="41">
        <f>IF(OR($A46="",$H46="",$Q46=""),"",IFERROR($Q46/$H46,0))</f>
        <v/>
      </c>
      <c r="T46" s="42">
        <f>IF(OR($A46="",$H46=""),"",IFERROR($H46/'Inmueble objetivo'!$I$10-1,0))</f>
        <v/>
      </c>
      <c r="U46" s="40">
        <f>IF($A46="","",IF($M46="Sí",3000,0)+IF($O46="Sí",12000,0)+IF($N46&gt;0,$N46*900,0)+IF($P46="Reformado",15000,IF($P46="A reformar",-18000,0)))</f>
        <v/>
      </c>
      <c r="V46" s="43">
        <f>IF($T46="","",IF(ABS($T46)&lt;0.1,1,IF(ABS($T46)&lt;0.2,0.75,0.5)))</f>
        <v/>
      </c>
      <c r="W46" s="40">
        <f>IF(OR($A46="",$R46="",$V46=""),"",$R46*$V46)</f>
        <v/>
      </c>
      <c r="X46" s="4" t="n"/>
      <c r="Y46" s="41">
        <f>IF($A46="","",'Inmueble objetivo'!$T$23)</f>
        <v/>
      </c>
    </row>
    <row r="47">
      <c r="A47" s="12" t="n"/>
      <c r="B47" s="49" t="n"/>
      <c r="C47" s="4" t="n"/>
      <c r="D47" s="4" t="n"/>
      <c r="E47" s="12" t="n"/>
      <c r="F47" s="4" t="n"/>
      <c r="G47" s="4" t="n"/>
      <c r="H47" s="38" t="n"/>
      <c r="I47" s="38" t="n"/>
      <c r="J47" s="12" t="n"/>
      <c r="K47" s="12" t="n"/>
      <c r="L47" s="12" t="n"/>
      <c r="M47" s="12" t="n"/>
      <c r="N47" s="38" t="n"/>
      <c r="O47" s="12" t="n"/>
      <c r="P47" s="4" t="n"/>
      <c r="Q47" s="39" t="n"/>
      <c r="R47" s="44">
        <f>IF(OR($A47="",$Q47=""),"",$Q47+$U47)</f>
        <v/>
      </c>
      <c r="S47" s="45">
        <f>IF(OR($A47="",$H47="",$Q47=""),"",IFERROR($Q47/$H47,0))</f>
        <v/>
      </c>
      <c r="T47" s="46">
        <f>IF(OR($A47="",$H47=""),"",IFERROR($H47/'Inmueble objetivo'!$I$10-1,0))</f>
        <v/>
      </c>
      <c r="U47" s="44">
        <f>IF($A47="","",IF($M47="Sí",3000,0)+IF($O47="Sí",12000,0)+IF($N47&gt;0,$N47*900,0)+IF($P47="Reformado",15000,IF($P47="A reformar",-18000,0)))</f>
        <v/>
      </c>
      <c r="V47" s="47">
        <f>IF($T47="","",IF(ABS($T47)&lt;0.1,1,IF(ABS($T47)&lt;0.2,0.75,0.5)))</f>
        <v/>
      </c>
      <c r="W47" s="44">
        <f>IF(OR($A47="",$R47="",$V47=""),"",$R47*$V47)</f>
        <v/>
      </c>
      <c r="X47" s="4" t="n"/>
      <c r="Y47" s="45">
        <f>IF($A47="","",'Inmueble objetivo'!$T$23)</f>
        <v/>
      </c>
    </row>
    <row r="48">
      <c r="A48" s="12" t="n"/>
      <c r="B48" s="49" t="n"/>
      <c r="C48" s="4" t="n"/>
      <c r="D48" s="4" t="n"/>
      <c r="E48" s="12" t="n"/>
      <c r="F48" s="4" t="n"/>
      <c r="G48" s="4" t="n"/>
      <c r="H48" s="38" t="n"/>
      <c r="I48" s="38" t="n"/>
      <c r="J48" s="12" t="n"/>
      <c r="K48" s="12" t="n"/>
      <c r="L48" s="12" t="n"/>
      <c r="M48" s="12" t="n"/>
      <c r="N48" s="38" t="n"/>
      <c r="O48" s="12" t="n"/>
      <c r="P48" s="4" t="n"/>
      <c r="Q48" s="39" t="n"/>
      <c r="R48" s="40">
        <f>IF(OR($A48="",$Q48=""),"",$Q48+$U48)</f>
        <v/>
      </c>
      <c r="S48" s="41">
        <f>IF(OR($A48="",$H48="",$Q48=""),"",IFERROR($Q48/$H48,0))</f>
        <v/>
      </c>
      <c r="T48" s="42">
        <f>IF(OR($A48="",$H48=""),"",IFERROR($H48/'Inmueble objetivo'!$I$10-1,0))</f>
        <v/>
      </c>
      <c r="U48" s="40">
        <f>IF($A48="","",IF($M48="Sí",3000,0)+IF($O48="Sí",12000,0)+IF($N48&gt;0,$N48*900,0)+IF($P48="Reformado",15000,IF($P48="A reformar",-18000,0)))</f>
        <v/>
      </c>
      <c r="V48" s="43">
        <f>IF($T48="","",IF(ABS($T48)&lt;0.1,1,IF(ABS($T48)&lt;0.2,0.75,0.5)))</f>
        <v/>
      </c>
      <c r="W48" s="40">
        <f>IF(OR($A48="",$R48="",$V48=""),"",$R48*$V48)</f>
        <v/>
      </c>
      <c r="X48" s="4" t="n"/>
      <c r="Y48" s="41">
        <f>IF($A48="","",'Inmueble objetivo'!$T$23)</f>
        <v/>
      </c>
    </row>
    <row r="49">
      <c r="A49" s="12" t="n"/>
      <c r="B49" s="49" t="n"/>
      <c r="C49" s="4" t="n"/>
      <c r="D49" s="4" t="n"/>
      <c r="E49" s="12" t="n"/>
      <c r="F49" s="4" t="n"/>
      <c r="G49" s="4" t="n"/>
      <c r="H49" s="38" t="n"/>
      <c r="I49" s="38" t="n"/>
      <c r="J49" s="12" t="n"/>
      <c r="K49" s="12" t="n"/>
      <c r="L49" s="12" t="n"/>
      <c r="M49" s="12" t="n"/>
      <c r="N49" s="38" t="n"/>
      <c r="O49" s="12" t="n"/>
      <c r="P49" s="4" t="n"/>
      <c r="Q49" s="39" t="n"/>
      <c r="R49" s="44">
        <f>IF(OR($A49="",$Q49=""),"",$Q49+$U49)</f>
        <v/>
      </c>
      <c r="S49" s="45">
        <f>IF(OR($A49="",$H49="",$Q49=""),"",IFERROR($Q49/$H49,0))</f>
        <v/>
      </c>
      <c r="T49" s="46">
        <f>IF(OR($A49="",$H49=""),"",IFERROR($H49/'Inmueble objetivo'!$I$10-1,0))</f>
        <v/>
      </c>
      <c r="U49" s="44">
        <f>IF($A49="","",IF($M49="Sí",3000,0)+IF($O49="Sí",12000,0)+IF($N49&gt;0,$N49*900,0)+IF($P49="Reformado",15000,IF($P49="A reformar",-18000,0)))</f>
        <v/>
      </c>
      <c r="V49" s="47">
        <f>IF($T49="","",IF(ABS($T49)&lt;0.1,1,IF(ABS($T49)&lt;0.2,0.75,0.5)))</f>
        <v/>
      </c>
      <c r="W49" s="44">
        <f>IF(OR($A49="",$R49="",$V49=""),"",$R49*$V49)</f>
        <v/>
      </c>
      <c r="X49" s="4" t="n"/>
      <c r="Y49" s="45">
        <f>IF($A49="","",'Inmueble objetivo'!$T$23)</f>
        <v/>
      </c>
    </row>
    <row r="50">
      <c r="A50" s="12" t="n"/>
      <c r="B50" s="49" t="n"/>
      <c r="C50" s="4" t="n"/>
      <c r="D50" s="4" t="n"/>
      <c r="E50" s="12" t="n"/>
      <c r="F50" s="4" t="n"/>
      <c r="G50" s="4" t="n"/>
      <c r="H50" s="38" t="n"/>
      <c r="I50" s="38" t="n"/>
      <c r="J50" s="12" t="n"/>
      <c r="K50" s="12" t="n"/>
      <c r="L50" s="12" t="n"/>
      <c r="M50" s="12" t="n"/>
      <c r="N50" s="38" t="n"/>
      <c r="O50" s="12" t="n"/>
      <c r="P50" s="4" t="n"/>
      <c r="Q50" s="39" t="n"/>
      <c r="R50" s="40">
        <f>IF(OR($A50="",$Q50=""),"",$Q50+$U50)</f>
        <v/>
      </c>
      <c r="S50" s="41">
        <f>IF(OR($A50="",$H50="",$Q50=""),"",IFERROR($Q50/$H50,0))</f>
        <v/>
      </c>
      <c r="T50" s="42">
        <f>IF(OR($A50="",$H50=""),"",IFERROR($H50/'Inmueble objetivo'!$I$10-1,0))</f>
        <v/>
      </c>
      <c r="U50" s="40">
        <f>IF($A50="","",IF($M50="Sí",3000,0)+IF($O50="Sí",12000,0)+IF($N50&gt;0,$N50*900,0)+IF($P50="Reformado",15000,IF($P50="A reformar",-18000,0)))</f>
        <v/>
      </c>
      <c r="V50" s="43">
        <f>IF($T50="","",IF(ABS($T50)&lt;0.1,1,IF(ABS($T50)&lt;0.2,0.75,0.5)))</f>
        <v/>
      </c>
      <c r="W50" s="40">
        <f>IF(OR($A50="",$R50="",$V50=""),"",$R50*$V50)</f>
        <v/>
      </c>
      <c r="X50" s="4" t="n"/>
      <c r="Y50" s="41">
        <f>IF($A50="","",'Inmueble objetivo'!$T$23)</f>
        <v/>
      </c>
    </row>
    <row r="51">
      <c r="A51" s="12" t="n"/>
      <c r="B51" s="49" t="n"/>
      <c r="C51" s="4" t="n"/>
      <c r="D51" s="4" t="n"/>
      <c r="E51" s="12" t="n"/>
      <c r="F51" s="4" t="n"/>
      <c r="G51" s="4" t="n"/>
      <c r="H51" s="38" t="n"/>
      <c r="I51" s="38" t="n"/>
      <c r="J51" s="12" t="n"/>
      <c r="K51" s="12" t="n"/>
      <c r="L51" s="12" t="n"/>
      <c r="M51" s="12" t="n"/>
      <c r="N51" s="38" t="n"/>
      <c r="O51" s="12" t="n"/>
      <c r="P51" s="4" t="n"/>
      <c r="Q51" s="39" t="n"/>
      <c r="R51" s="44">
        <f>IF(OR($A51="",$Q51=""),"",$Q51+$U51)</f>
        <v/>
      </c>
      <c r="S51" s="45">
        <f>IF(OR($A51="",$H51="",$Q51=""),"",IFERROR($Q51/$H51,0))</f>
        <v/>
      </c>
      <c r="T51" s="46">
        <f>IF(OR($A51="",$H51=""),"",IFERROR($H51/'Inmueble objetivo'!$I$10-1,0))</f>
        <v/>
      </c>
      <c r="U51" s="44">
        <f>IF($A51="","",IF($M51="Sí",3000,0)+IF($O51="Sí",12000,0)+IF($N51&gt;0,$N51*900,0)+IF($P51="Reformado",15000,IF($P51="A reformar",-18000,0)))</f>
        <v/>
      </c>
      <c r="V51" s="47">
        <f>IF($T51="","",IF(ABS($T51)&lt;0.1,1,IF(ABS($T51)&lt;0.2,0.75,0.5)))</f>
        <v/>
      </c>
      <c r="W51" s="44">
        <f>IF(OR($A51="",$R51="",$V51=""),"",$R51*$V51)</f>
        <v/>
      </c>
      <c r="X51" s="4" t="n"/>
      <c r="Y51" s="45">
        <f>IF($A51="","",'Inmueble objetivo'!$T$23)</f>
        <v/>
      </c>
    </row>
    <row r="52">
      <c r="A52" s="12" t="n"/>
      <c r="B52" s="49" t="n"/>
      <c r="C52" s="4" t="n"/>
      <c r="D52" s="4" t="n"/>
      <c r="E52" s="12" t="n"/>
      <c r="F52" s="4" t="n"/>
      <c r="G52" s="4" t="n"/>
      <c r="H52" s="38" t="n"/>
      <c r="I52" s="38" t="n"/>
      <c r="J52" s="12" t="n"/>
      <c r="K52" s="12" t="n"/>
      <c r="L52" s="12" t="n"/>
      <c r="M52" s="12" t="n"/>
      <c r="N52" s="38" t="n"/>
      <c r="O52" s="12" t="n"/>
      <c r="P52" s="4" t="n"/>
      <c r="Q52" s="39" t="n"/>
      <c r="R52" s="40">
        <f>IF(OR($A52="",$Q52=""),"",$Q52+$U52)</f>
        <v/>
      </c>
      <c r="S52" s="41">
        <f>IF(OR($A52="",$H52="",$Q52=""),"",IFERROR($Q52/$H52,0))</f>
        <v/>
      </c>
      <c r="T52" s="42">
        <f>IF(OR($A52="",$H52=""),"",IFERROR($H52/'Inmueble objetivo'!$I$10-1,0))</f>
        <v/>
      </c>
      <c r="U52" s="40">
        <f>IF($A52="","",IF($M52="Sí",3000,0)+IF($O52="Sí",12000,0)+IF($N52&gt;0,$N52*900,0)+IF($P52="Reformado",15000,IF($P52="A reformar",-18000,0)))</f>
        <v/>
      </c>
      <c r="V52" s="43">
        <f>IF($T52="","",IF(ABS($T52)&lt;0.1,1,IF(ABS($T52)&lt;0.2,0.75,0.5)))</f>
        <v/>
      </c>
      <c r="W52" s="40">
        <f>IF(OR($A52="",$R52="",$V52=""),"",$R52*$V52)</f>
        <v/>
      </c>
      <c r="X52" s="4" t="n"/>
      <c r="Y52" s="41">
        <f>IF($A52="","",'Inmueble objetivo'!$T$23)</f>
        <v/>
      </c>
    </row>
    <row r="53">
      <c r="A53" s="12" t="n"/>
      <c r="B53" s="49" t="n"/>
      <c r="C53" s="4" t="n"/>
      <c r="D53" s="4" t="n"/>
      <c r="E53" s="12" t="n"/>
      <c r="F53" s="4" t="n"/>
      <c r="G53" s="4" t="n"/>
      <c r="H53" s="38" t="n"/>
      <c r="I53" s="38" t="n"/>
      <c r="J53" s="12" t="n"/>
      <c r="K53" s="12" t="n"/>
      <c r="L53" s="12" t="n"/>
      <c r="M53" s="12" t="n"/>
      <c r="N53" s="38" t="n"/>
      <c r="O53" s="12" t="n"/>
      <c r="P53" s="4" t="n"/>
      <c r="Q53" s="39" t="n"/>
      <c r="R53" s="44">
        <f>IF(OR($A53="",$Q53=""),"",$Q53+$U53)</f>
        <v/>
      </c>
      <c r="S53" s="45">
        <f>IF(OR($A53="",$H53="",$Q53=""),"",IFERROR($Q53/$H53,0))</f>
        <v/>
      </c>
      <c r="T53" s="46">
        <f>IF(OR($A53="",$H53=""),"",IFERROR($H53/'Inmueble objetivo'!$I$10-1,0))</f>
        <v/>
      </c>
      <c r="U53" s="44">
        <f>IF($A53="","",IF($M53="Sí",3000,0)+IF($O53="Sí",12000,0)+IF($N53&gt;0,$N53*900,0)+IF($P53="Reformado",15000,IF($P53="A reformar",-18000,0)))</f>
        <v/>
      </c>
      <c r="V53" s="47">
        <f>IF($T53="","",IF(ABS($T53)&lt;0.1,1,IF(ABS($T53)&lt;0.2,0.75,0.5)))</f>
        <v/>
      </c>
      <c r="W53" s="44">
        <f>IF(OR($A53="",$R53="",$V53=""),"",$R53*$V53)</f>
        <v/>
      </c>
      <c r="X53" s="4" t="n"/>
      <c r="Y53" s="45">
        <f>IF($A53="","",'Inmueble objetivo'!$T$23)</f>
        <v/>
      </c>
    </row>
    <row r="54">
      <c r="A54" s="12" t="n"/>
      <c r="B54" s="49" t="n"/>
      <c r="C54" s="4" t="n"/>
      <c r="D54" s="4" t="n"/>
      <c r="E54" s="12" t="n"/>
      <c r="F54" s="4" t="n"/>
      <c r="G54" s="4" t="n"/>
      <c r="H54" s="38" t="n"/>
      <c r="I54" s="38" t="n"/>
      <c r="J54" s="12" t="n"/>
      <c r="K54" s="12" t="n"/>
      <c r="L54" s="12" t="n"/>
      <c r="M54" s="12" t="n"/>
      <c r="N54" s="38" t="n"/>
      <c r="O54" s="12" t="n"/>
      <c r="P54" s="4" t="n"/>
      <c r="Q54" s="39" t="n"/>
      <c r="R54" s="40">
        <f>IF(OR($A54="",$Q54=""),"",$Q54+$U54)</f>
        <v/>
      </c>
      <c r="S54" s="41">
        <f>IF(OR($A54="",$H54="",$Q54=""),"",IFERROR($Q54/$H54,0))</f>
        <v/>
      </c>
      <c r="T54" s="42">
        <f>IF(OR($A54="",$H54=""),"",IFERROR($H54/'Inmueble objetivo'!$I$10-1,0))</f>
        <v/>
      </c>
      <c r="U54" s="40">
        <f>IF($A54="","",IF($M54="Sí",3000,0)+IF($O54="Sí",12000,0)+IF($N54&gt;0,$N54*900,0)+IF($P54="Reformado",15000,IF($P54="A reformar",-18000,0)))</f>
        <v/>
      </c>
      <c r="V54" s="43">
        <f>IF($T54="","",IF(ABS($T54)&lt;0.1,1,IF(ABS($T54)&lt;0.2,0.75,0.5)))</f>
        <v/>
      </c>
      <c r="W54" s="40">
        <f>IF(OR($A54="",$R54="",$V54=""),"",$R54*$V54)</f>
        <v/>
      </c>
      <c r="X54" s="4" t="n"/>
      <c r="Y54" s="41">
        <f>IF($A54="","",'Inmueble objetivo'!$T$23)</f>
        <v/>
      </c>
    </row>
    <row r="55">
      <c r="A55" s="12" t="n"/>
      <c r="B55" s="49" t="n"/>
      <c r="C55" s="4" t="n"/>
      <c r="D55" s="4" t="n"/>
      <c r="E55" s="12" t="n"/>
      <c r="F55" s="4" t="n"/>
      <c r="G55" s="4" t="n"/>
      <c r="H55" s="38" t="n"/>
      <c r="I55" s="38" t="n"/>
      <c r="J55" s="12" t="n"/>
      <c r="K55" s="12" t="n"/>
      <c r="L55" s="12" t="n"/>
      <c r="M55" s="12" t="n"/>
      <c r="N55" s="38" t="n"/>
      <c r="O55" s="12" t="n"/>
      <c r="P55" s="4" t="n"/>
      <c r="Q55" s="39" t="n"/>
      <c r="R55" s="44">
        <f>IF(OR($A55="",$Q55=""),"",$Q55+$U55)</f>
        <v/>
      </c>
      <c r="S55" s="45">
        <f>IF(OR($A55="",$H55="",$Q55=""),"",IFERROR($Q55/$H55,0))</f>
        <v/>
      </c>
      <c r="T55" s="46">
        <f>IF(OR($A55="",$H55=""),"",IFERROR($H55/'Inmueble objetivo'!$I$10-1,0))</f>
        <v/>
      </c>
      <c r="U55" s="44">
        <f>IF($A55="","",IF($M55="Sí",3000,0)+IF($O55="Sí",12000,0)+IF($N55&gt;0,$N55*900,0)+IF($P55="Reformado",15000,IF($P55="A reformar",-18000,0)))</f>
        <v/>
      </c>
      <c r="V55" s="47">
        <f>IF($T55="","",IF(ABS($T55)&lt;0.1,1,IF(ABS($T55)&lt;0.2,0.75,0.5)))</f>
        <v/>
      </c>
      <c r="W55" s="44">
        <f>IF(OR($A55="",$R55="",$V55=""),"",$R55*$V55)</f>
        <v/>
      </c>
      <c r="X55" s="4" t="n"/>
      <c r="Y55" s="45">
        <f>IF($A55="","",'Inmueble objetivo'!$T$23)</f>
        <v/>
      </c>
    </row>
    <row r="56">
      <c r="A56" s="12" t="n"/>
      <c r="B56" s="49" t="n"/>
      <c r="C56" s="4" t="n"/>
      <c r="D56" s="4" t="n"/>
      <c r="E56" s="12" t="n"/>
      <c r="F56" s="4" t="n"/>
      <c r="G56" s="4" t="n"/>
      <c r="H56" s="38" t="n"/>
      <c r="I56" s="38" t="n"/>
      <c r="J56" s="12" t="n"/>
      <c r="K56" s="12" t="n"/>
      <c r="L56" s="12" t="n"/>
      <c r="M56" s="12" t="n"/>
      <c r="N56" s="38" t="n"/>
      <c r="O56" s="12" t="n"/>
      <c r="P56" s="4" t="n"/>
      <c r="Q56" s="39" t="n"/>
      <c r="R56" s="40">
        <f>IF(OR($A56="",$Q56=""),"",$Q56+$U56)</f>
        <v/>
      </c>
      <c r="S56" s="41">
        <f>IF(OR($A56="",$H56="",$Q56=""),"",IFERROR($Q56/$H56,0))</f>
        <v/>
      </c>
      <c r="T56" s="42">
        <f>IF(OR($A56="",$H56=""),"",IFERROR($H56/'Inmueble objetivo'!$I$10-1,0))</f>
        <v/>
      </c>
      <c r="U56" s="40">
        <f>IF($A56="","",IF($M56="Sí",3000,0)+IF($O56="Sí",12000,0)+IF($N56&gt;0,$N56*900,0)+IF($P56="Reformado",15000,IF($P56="A reformar",-18000,0)))</f>
        <v/>
      </c>
      <c r="V56" s="43">
        <f>IF($T56="","",IF(ABS($T56)&lt;0.1,1,IF(ABS($T56)&lt;0.2,0.75,0.5)))</f>
        <v/>
      </c>
      <c r="W56" s="40">
        <f>IF(OR($A56="",$R56="",$V56=""),"",$R56*$V56)</f>
        <v/>
      </c>
      <c r="X56" s="4" t="n"/>
      <c r="Y56" s="41">
        <f>IF($A56="","",'Inmueble objetivo'!$T$23)</f>
        <v/>
      </c>
    </row>
    <row r="57">
      <c r="A57" s="12" t="n"/>
      <c r="B57" s="49" t="n"/>
      <c r="C57" s="4" t="n"/>
      <c r="D57" s="4" t="n"/>
      <c r="E57" s="12" t="n"/>
      <c r="F57" s="4" t="n"/>
      <c r="G57" s="4" t="n"/>
      <c r="H57" s="38" t="n"/>
      <c r="I57" s="38" t="n"/>
      <c r="J57" s="12" t="n"/>
      <c r="K57" s="12" t="n"/>
      <c r="L57" s="12" t="n"/>
      <c r="M57" s="12" t="n"/>
      <c r="N57" s="38" t="n"/>
      <c r="O57" s="12" t="n"/>
      <c r="P57" s="4" t="n"/>
      <c r="Q57" s="39" t="n"/>
      <c r="R57" s="44">
        <f>IF(OR($A57="",$Q57=""),"",$Q57+$U57)</f>
        <v/>
      </c>
      <c r="S57" s="45">
        <f>IF(OR($A57="",$H57="",$Q57=""),"",IFERROR($Q57/$H57,0))</f>
        <v/>
      </c>
      <c r="T57" s="46">
        <f>IF(OR($A57="",$H57=""),"",IFERROR($H57/'Inmueble objetivo'!$I$10-1,0))</f>
        <v/>
      </c>
      <c r="U57" s="44">
        <f>IF($A57="","",IF($M57="Sí",3000,0)+IF($O57="Sí",12000,0)+IF($N57&gt;0,$N57*900,0)+IF($P57="Reformado",15000,IF($P57="A reformar",-18000,0)))</f>
        <v/>
      </c>
      <c r="V57" s="47">
        <f>IF($T57="","",IF(ABS($T57)&lt;0.1,1,IF(ABS($T57)&lt;0.2,0.75,0.5)))</f>
        <v/>
      </c>
      <c r="W57" s="44">
        <f>IF(OR($A57="",$R57="",$V57=""),"",$R57*$V57)</f>
        <v/>
      </c>
      <c r="X57" s="4" t="n"/>
      <c r="Y57" s="45">
        <f>IF($A57="","",'Inmueble objetivo'!$T$23)</f>
        <v/>
      </c>
    </row>
    <row r="58">
      <c r="A58" s="12" t="n"/>
      <c r="B58" s="49" t="n"/>
      <c r="C58" s="4" t="n"/>
      <c r="D58" s="4" t="n"/>
      <c r="E58" s="12" t="n"/>
      <c r="F58" s="4" t="n"/>
      <c r="G58" s="4" t="n"/>
      <c r="H58" s="38" t="n"/>
      <c r="I58" s="38" t="n"/>
      <c r="J58" s="12" t="n"/>
      <c r="K58" s="12" t="n"/>
      <c r="L58" s="12" t="n"/>
      <c r="M58" s="12" t="n"/>
      <c r="N58" s="38" t="n"/>
      <c r="O58" s="12" t="n"/>
      <c r="P58" s="4" t="n"/>
      <c r="Q58" s="39" t="n"/>
      <c r="R58" s="40">
        <f>IF(OR($A58="",$Q58=""),"",$Q58+$U58)</f>
        <v/>
      </c>
      <c r="S58" s="41">
        <f>IF(OR($A58="",$H58="",$Q58=""),"",IFERROR($Q58/$H58,0))</f>
        <v/>
      </c>
      <c r="T58" s="42">
        <f>IF(OR($A58="",$H58=""),"",IFERROR($H58/'Inmueble objetivo'!$I$10-1,0))</f>
        <v/>
      </c>
      <c r="U58" s="40">
        <f>IF($A58="","",IF($M58="Sí",3000,0)+IF($O58="Sí",12000,0)+IF($N58&gt;0,$N58*900,0)+IF($P58="Reformado",15000,IF($P58="A reformar",-18000,0)))</f>
        <v/>
      </c>
      <c r="V58" s="43">
        <f>IF($T58="","",IF(ABS($T58)&lt;0.1,1,IF(ABS($T58)&lt;0.2,0.75,0.5)))</f>
        <v/>
      </c>
      <c r="W58" s="40">
        <f>IF(OR($A58="",$R58="",$V58=""),"",$R58*$V58)</f>
        <v/>
      </c>
      <c r="X58" s="4" t="n"/>
      <c r="Y58" s="41">
        <f>IF($A58="","",'Inmueble objetivo'!$T$23)</f>
        <v/>
      </c>
    </row>
    <row r="59">
      <c r="A59" s="12" t="n"/>
      <c r="B59" s="49" t="n"/>
      <c r="C59" s="4" t="n"/>
      <c r="D59" s="4" t="n"/>
      <c r="E59" s="12" t="n"/>
      <c r="F59" s="4" t="n"/>
      <c r="G59" s="4" t="n"/>
      <c r="H59" s="38" t="n"/>
      <c r="I59" s="38" t="n"/>
      <c r="J59" s="12" t="n"/>
      <c r="K59" s="12" t="n"/>
      <c r="L59" s="12" t="n"/>
      <c r="M59" s="12" t="n"/>
      <c r="N59" s="38" t="n"/>
      <c r="O59" s="12" t="n"/>
      <c r="P59" s="4" t="n"/>
      <c r="Q59" s="39" t="n"/>
      <c r="R59" s="44">
        <f>IF(OR($A59="",$Q59=""),"",$Q59+$U59)</f>
        <v/>
      </c>
      <c r="S59" s="45">
        <f>IF(OR($A59="",$H59="",$Q59=""),"",IFERROR($Q59/$H59,0))</f>
        <v/>
      </c>
      <c r="T59" s="46">
        <f>IF(OR($A59="",$H59=""),"",IFERROR($H59/'Inmueble objetivo'!$I$10-1,0))</f>
        <v/>
      </c>
      <c r="U59" s="44">
        <f>IF($A59="","",IF($M59="Sí",3000,0)+IF($O59="Sí",12000,0)+IF($N59&gt;0,$N59*900,0)+IF($P59="Reformado",15000,IF($P59="A reformar",-18000,0)))</f>
        <v/>
      </c>
      <c r="V59" s="47">
        <f>IF($T59="","",IF(ABS($T59)&lt;0.1,1,IF(ABS($T59)&lt;0.2,0.75,0.5)))</f>
        <v/>
      </c>
      <c r="W59" s="44">
        <f>IF(OR($A59="",$R59="",$V59=""),"",$R59*$V59)</f>
        <v/>
      </c>
      <c r="X59" s="4" t="n"/>
      <c r="Y59" s="45">
        <f>IF($A59="","",'Inmueble objetivo'!$T$23)</f>
        <v/>
      </c>
    </row>
    <row r="60">
      <c r="A60" s="12" t="n"/>
      <c r="B60" s="49" t="n"/>
      <c r="C60" s="4" t="n"/>
      <c r="D60" s="4" t="n"/>
      <c r="E60" s="12" t="n"/>
      <c r="F60" s="4" t="n"/>
      <c r="G60" s="4" t="n"/>
      <c r="H60" s="38" t="n"/>
      <c r="I60" s="38" t="n"/>
      <c r="J60" s="12" t="n"/>
      <c r="K60" s="12" t="n"/>
      <c r="L60" s="12" t="n"/>
      <c r="M60" s="12" t="n"/>
      <c r="N60" s="38" t="n"/>
      <c r="O60" s="12" t="n"/>
      <c r="P60" s="4" t="n"/>
      <c r="Q60" s="39" t="n"/>
      <c r="R60" s="40">
        <f>IF(OR($A60="",$Q60=""),"",$Q60+$U60)</f>
        <v/>
      </c>
      <c r="S60" s="41">
        <f>IF(OR($A60="",$H60="",$Q60=""),"",IFERROR($Q60/$H60,0))</f>
        <v/>
      </c>
      <c r="T60" s="42">
        <f>IF(OR($A60="",$H60=""),"",IFERROR($H60/'Inmueble objetivo'!$I$10-1,0))</f>
        <v/>
      </c>
      <c r="U60" s="40">
        <f>IF($A60="","",IF($M60="Sí",3000,0)+IF($O60="Sí",12000,0)+IF($N60&gt;0,$N60*900,0)+IF($P60="Reformado",15000,IF($P60="A reformar",-18000,0)))</f>
        <v/>
      </c>
      <c r="V60" s="43">
        <f>IF($T60="","",IF(ABS($T60)&lt;0.1,1,IF(ABS($T60)&lt;0.2,0.75,0.5)))</f>
        <v/>
      </c>
      <c r="W60" s="40">
        <f>IF(OR($A60="",$R60="",$V60=""),"",$R60*$V60)</f>
        <v/>
      </c>
      <c r="X60" s="4" t="n"/>
      <c r="Y60" s="41">
        <f>IF($A60="","",'Inmueble objetivo'!$T$23)</f>
        <v/>
      </c>
    </row>
    <row r="61">
      <c r="A61" s="12" t="n"/>
      <c r="B61" s="49" t="n"/>
      <c r="C61" s="4" t="n"/>
      <c r="D61" s="4" t="n"/>
      <c r="E61" s="12" t="n"/>
      <c r="F61" s="4" t="n"/>
      <c r="G61" s="4" t="n"/>
      <c r="H61" s="38" t="n"/>
      <c r="I61" s="38" t="n"/>
      <c r="J61" s="12" t="n"/>
      <c r="K61" s="12" t="n"/>
      <c r="L61" s="12" t="n"/>
      <c r="M61" s="12" t="n"/>
      <c r="N61" s="38" t="n"/>
      <c r="O61" s="12" t="n"/>
      <c r="P61" s="4" t="n"/>
      <c r="Q61" s="39" t="n"/>
      <c r="R61" s="44">
        <f>IF(OR($A61="",$Q61=""),"",$Q61+$U61)</f>
        <v/>
      </c>
      <c r="S61" s="45">
        <f>IF(OR($A61="",$H61="",$Q61=""),"",IFERROR($Q61/$H61,0))</f>
        <v/>
      </c>
      <c r="T61" s="46">
        <f>IF(OR($A61="",$H61=""),"",IFERROR($H61/'Inmueble objetivo'!$I$10-1,0))</f>
        <v/>
      </c>
      <c r="U61" s="44">
        <f>IF($A61="","",IF($M61="Sí",3000,0)+IF($O61="Sí",12000,0)+IF($N61&gt;0,$N61*900,0)+IF($P61="Reformado",15000,IF($P61="A reformar",-18000,0)))</f>
        <v/>
      </c>
      <c r="V61" s="47">
        <f>IF($T61="","",IF(ABS($T61)&lt;0.1,1,IF(ABS($T61)&lt;0.2,0.75,0.5)))</f>
        <v/>
      </c>
      <c r="W61" s="44">
        <f>IF(OR($A61="",$R61="",$V61=""),"",$R61*$V61)</f>
        <v/>
      </c>
      <c r="X61" s="4" t="n"/>
      <c r="Y61" s="45">
        <f>IF($A61="","",'Inmueble objetivo'!$T$23)</f>
        <v/>
      </c>
    </row>
    <row r="62">
      <c r="A62" s="12" t="n"/>
      <c r="B62" s="49" t="n"/>
      <c r="C62" s="4" t="n"/>
      <c r="D62" s="4" t="n"/>
      <c r="E62" s="12" t="n"/>
      <c r="F62" s="4" t="n"/>
      <c r="G62" s="4" t="n"/>
      <c r="H62" s="38" t="n"/>
      <c r="I62" s="38" t="n"/>
      <c r="J62" s="12" t="n"/>
      <c r="K62" s="12" t="n"/>
      <c r="L62" s="12" t="n"/>
      <c r="M62" s="12" t="n"/>
      <c r="N62" s="38" t="n"/>
      <c r="O62" s="12" t="n"/>
      <c r="P62" s="4" t="n"/>
      <c r="Q62" s="39" t="n"/>
      <c r="R62" s="40">
        <f>IF(OR($A62="",$Q62=""),"",$Q62+$U62)</f>
        <v/>
      </c>
      <c r="S62" s="41">
        <f>IF(OR($A62="",$H62="",$Q62=""),"",IFERROR($Q62/$H62,0))</f>
        <v/>
      </c>
      <c r="T62" s="42">
        <f>IF(OR($A62="",$H62=""),"",IFERROR($H62/'Inmueble objetivo'!$I$10-1,0))</f>
        <v/>
      </c>
      <c r="U62" s="40">
        <f>IF($A62="","",IF($M62="Sí",3000,0)+IF($O62="Sí",12000,0)+IF($N62&gt;0,$N62*900,0)+IF($P62="Reformado",15000,IF($P62="A reformar",-18000,0)))</f>
        <v/>
      </c>
      <c r="V62" s="43">
        <f>IF($T62="","",IF(ABS($T62)&lt;0.1,1,IF(ABS($T62)&lt;0.2,0.75,0.5)))</f>
        <v/>
      </c>
      <c r="W62" s="40">
        <f>IF(OR($A62="",$R62="",$V62=""),"",$R62*$V62)</f>
        <v/>
      </c>
      <c r="X62" s="4" t="n"/>
      <c r="Y62" s="41">
        <f>IF($A62="","",'Inmueble objetivo'!$T$23)</f>
        <v/>
      </c>
    </row>
    <row r="63">
      <c r="A63" s="12" t="n"/>
      <c r="B63" s="49" t="n"/>
      <c r="C63" s="4" t="n"/>
      <c r="D63" s="4" t="n"/>
      <c r="E63" s="12" t="n"/>
      <c r="F63" s="4" t="n"/>
      <c r="G63" s="4" t="n"/>
      <c r="H63" s="38" t="n"/>
      <c r="I63" s="38" t="n"/>
      <c r="J63" s="12" t="n"/>
      <c r="K63" s="12" t="n"/>
      <c r="L63" s="12" t="n"/>
      <c r="M63" s="12" t="n"/>
      <c r="N63" s="38" t="n"/>
      <c r="O63" s="12" t="n"/>
      <c r="P63" s="4" t="n"/>
      <c r="Q63" s="39" t="n"/>
      <c r="R63" s="44">
        <f>IF(OR($A63="",$Q63=""),"",$Q63+$U63)</f>
        <v/>
      </c>
      <c r="S63" s="45">
        <f>IF(OR($A63="",$H63="",$Q63=""),"",IFERROR($Q63/$H63,0))</f>
        <v/>
      </c>
      <c r="T63" s="46">
        <f>IF(OR($A63="",$H63=""),"",IFERROR($H63/'Inmueble objetivo'!$I$10-1,0))</f>
        <v/>
      </c>
      <c r="U63" s="44">
        <f>IF($A63="","",IF($M63="Sí",3000,0)+IF($O63="Sí",12000,0)+IF($N63&gt;0,$N63*900,0)+IF($P63="Reformado",15000,IF($P63="A reformar",-18000,0)))</f>
        <v/>
      </c>
      <c r="V63" s="47">
        <f>IF($T63="","",IF(ABS($T63)&lt;0.1,1,IF(ABS($T63)&lt;0.2,0.75,0.5)))</f>
        <v/>
      </c>
      <c r="W63" s="44">
        <f>IF(OR($A63="",$R63="",$V63=""),"",$R63*$V63)</f>
        <v/>
      </c>
      <c r="X63" s="4" t="n"/>
      <c r="Y63" s="45">
        <f>IF($A63="","",'Inmueble objetivo'!$T$23)</f>
        <v/>
      </c>
    </row>
    <row r="64">
      <c r="A64" s="12" t="n"/>
      <c r="B64" s="49" t="n"/>
      <c r="C64" s="4" t="n"/>
      <c r="D64" s="4" t="n"/>
      <c r="E64" s="12" t="n"/>
      <c r="F64" s="4" t="n"/>
      <c r="G64" s="4" t="n"/>
      <c r="H64" s="38" t="n"/>
      <c r="I64" s="38" t="n"/>
      <c r="J64" s="12" t="n"/>
      <c r="K64" s="12" t="n"/>
      <c r="L64" s="12" t="n"/>
      <c r="M64" s="12" t="n"/>
      <c r="N64" s="38" t="n"/>
      <c r="O64" s="12" t="n"/>
      <c r="P64" s="4" t="n"/>
      <c r="Q64" s="39" t="n"/>
      <c r="R64" s="40">
        <f>IF(OR($A64="",$Q64=""),"",$Q64+$U64)</f>
        <v/>
      </c>
      <c r="S64" s="41">
        <f>IF(OR($A64="",$H64="",$Q64=""),"",IFERROR($Q64/$H64,0))</f>
        <v/>
      </c>
      <c r="T64" s="42">
        <f>IF(OR($A64="",$H64=""),"",IFERROR($H64/'Inmueble objetivo'!$I$10-1,0))</f>
        <v/>
      </c>
      <c r="U64" s="40">
        <f>IF($A64="","",IF($M64="Sí",3000,0)+IF($O64="Sí",12000,0)+IF($N64&gt;0,$N64*900,0)+IF($P64="Reformado",15000,IF($P64="A reformar",-18000,0)))</f>
        <v/>
      </c>
      <c r="V64" s="43">
        <f>IF($T64="","",IF(ABS($T64)&lt;0.1,1,IF(ABS($T64)&lt;0.2,0.75,0.5)))</f>
        <v/>
      </c>
      <c r="W64" s="40">
        <f>IF(OR($A64="",$R64="",$V64=""),"",$R64*$V64)</f>
        <v/>
      </c>
      <c r="X64" s="4" t="n"/>
      <c r="Y64" s="41">
        <f>IF($A64="","",'Inmueble objetivo'!$T$23)</f>
        <v/>
      </c>
    </row>
    <row r="65">
      <c r="A65" s="12" t="n"/>
      <c r="B65" s="49" t="n"/>
      <c r="C65" s="4" t="n"/>
      <c r="D65" s="4" t="n"/>
      <c r="E65" s="12" t="n"/>
      <c r="F65" s="4" t="n"/>
      <c r="G65" s="4" t="n"/>
      <c r="H65" s="38" t="n"/>
      <c r="I65" s="38" t="n"/>
      <c r="J65" s="12" t="n"/>
      <c r="K65" s="12" t="n"/>
      <c r="L65" s="12" t="n"/>
      <c r="M65" s="12" t="n"/>
      <c r="N65" s="38" t="n"/>
      <c r="O65" s="12" t="n"/>
      <c r="P65" s="4" t="n"/>
      <c r="Q65" s="39" t="n"/>
      <c r="R65" s="44">
        <f>IF(OR($A65="",$Q65=""),"",$Q65+$U65)</f>
        <v/>
      </c>
      <c r="S65" s="45">
        <f>IF(OR($A65="",$H65="",$Q65=""),"",IFERROR($Q65/$H65,0))</f>
        <v/>
      </c>
      <c r="T65" s="46">
        <f>IF(OR($A65="",$H65=""),"",IFERROR($H65/'Inmueble objetivo'!$I$10-1,0))</f>
        <v/>
      </c>
      <c r="U65" s="44">
        <f>IF($A65="","",IF($M65="Sí",3000,0)+IF($O65="Sí",12000,0)+IF($N65&gt;0,$N65*900,0)+IF($P65="Reformado",15000,IF($P65="A reformar",-18000,0)))</f>
        <v/>
      </c>
      <c r="V65" s="47">
        <f>IF($T65="","",IF(ABS($T65)&lt;0.1,1,IF(ABS($T65)&lt;0.2,0.75,0.5)))</f>
        <v/>
      </c>
      <c r="W65" s="44">
        <f>IF(OR($A65="",$R65="",$V65=""),"",$R65*$V65)</f>
        <v/>
      </c>
      <c r="X65" s="4" t="n"/>
      <c r="Y65" s="45">
        <f>IF($A65="","",'Inmueble objetivo'!$T$23)</f>
        <v/>
      </c>
    </row>
    <row r="66">
      <c r="A66" s="12" t="n"/>
      <c r="B66" s="49" t="n"/>
      <c r="C66" s="4" t="n"/>
      <c r="D66" s="4" t="n"/>
      <c r="E66" s="12" t="n"/>
      <c r="F66" s="4" t="n"/>
      <c r="G66" s="4" t="n"/>
      <c r="H66" s="38" t="n"/>
      <c r="I66" s="38" t="n"/>
      <c r="J66" s="12" t="n"/>
      <c r="K66" s="12" t="n"/>
      <c r="L66" s="12" t="n"/>
      <c r="M66" s="12" t="n"/>
      <c r="N66" s="38" t="n"/>
      <c r="O66" s="12" t="n"/>
      <c r="P66" s="4" t="n"/>
      <c r="Q66" s="39" t="n"/>
      <c r="R66" s="40">
        <f>IF(OR($A66="",$Q66=""),"",$Q66+$U66)</f>
        <v/>
      </c>
      <c r="S66" s="41">
        <f>IF(OR($A66="",$H66="",$Q66=""),"",IFERROR($Q66/$H66,0))</f>
        <v/>
      </c>
      <c r="T66" s="42">
        <f>IF(OR($A66="",$H66=""),"",IFERROR($H66/'Inmueble objetivo'!$I$10-1,0))</f>
        <v/>
      </c>
      <c r="U66" s="40">
        <f>IF($A66="","",IF($M66="Sí",3000,0)+IF($O66="Sí",12000,0)+IF($N66&gt;0,$N66*900,0)+IF($P66="Reformado",15000,IF($P66="A reformar",-18000,0)))</f>
        <v/>
      </c>
      <c r="V66" s="43">
        <f>IF($T66="","",IF(ABS($T66)&lt;0.1,1,IF(ABS($T66)&lt;0.2,0.75,0.5)))</f>
        <v/>
      </c>
      <c r="W66" s="40">
        <f>IF(OR($A66="",$R66="",$V66=""),"",$R66*$V66)</f>
        <v/>
      </c>
      <c r="X66" s="4" t="n"/>
      <c r="Y66" s="41">
        <f>IF($A66="","",'Inmueble objetivo'!$T$23)</f>
        <v/>
      </c>
    </row>
    <row r="67">
      <c r="A67" s="12" t="n"/>
      <c r="B67" s="49" t="n"/>
      <c r="C67" s="4" t="n"/>
      <c r="D67" s="4" t="n"/>
      <c r="E67" s="12" t="n"/>
      <c r="F67" s="4" t="n"/>
      <c r="G67" s="4" t="n"/>
      <c r="H67" s="38" t="n"/>
      <c r="I67" s="38" t="n"/>
      <c r="J67" s="12" t="n"/>
      <c r="K67" s="12" t="n"/>
      <c r="L67" s="12" t="n"/>
      <c r="M67" s="12" t="n"/>
      <c r="N67" s="38" t="n"/>
      <c r="O67" s="12" t="n"/>
      <c r="P67" s="4" t="n"/>
      <c r="Q67" s="39" t="n"/>
      <c r="R67" s="44">
        <f>IF(OR($A67="",$Q67=""),"",$Q67+$U67)</f>
        <v/>
      </c>
      <c r="S67" s="45">
        <f>IF(OR($A67="",$H67="",$Q67=""),"",IFERROR($Q67/$H67,0))</f>
        <v/>
      </c>
      <c r="T67" s="46">
        <f>IF(OR($A67="",$H67=""),"",IFERROR($H67/'Inmueble objetivo'!$I$10-1,0))</f>
        <v/>
      </c>
      <c r="U67" s="44">
        <f>IF($A67="","",IF($M67="Sí",3000,0)+IF($O67="Sí",12000,0)+IF($N67&gt;0,$N67*900,0)+IF($P67="Reformado",15000,IF($P67="A reformar",-18000,0)))</f>
        <v/>
      </c>
      <c r="V67" s="47">
        <f>IF($T67="","",IF(ABS($T67)&lt;0.1,1,IF(ABS($T67)&lt;0.2,0.75,0.5)))</f>
        <v/>
      </c>
      <c r="W67" s="44">
        <f>IF(OR($A67="",$R67="",$V67=""),"",$R67*$V67)</f>
        <v/>
      </c>
      <c r="X67" s="4" t="n"/>
      <c r="Y67" s="45">
        <f>IF($A67="","",'Inmueble objetivo'!$T$23)</f>
        <v/>
      </c>
    </row>
    <row r="68">
      <c r="A68" s="12" t="n"/>
      <c r="B68" s="49" t="n"/>
      <c r="C68" s="4" t="n"/>
      <c r="D68" s="4" t="n"/>
      <c r="E68" s="12" t="n"/>
      <c r="F68" s="4" t="n"/>
      <c r="G68" s="4" t="n"/>
      <c r="H68" s="38" t="n"/>
      <c r="I68" s="38" t="n"/>
      <c r="J68" s="12" t="n"/>
      <c r="K68" s="12" t="n"/>
      <c r="L68" s="12" t="n"/>
      <c r="M68" s="12" t="n"/>
      <c r="N68" s="38" t="n"/>
      <c r="O68" s="12" t="n"/>
      <c r="P68" s="4" t="n"/>
      <c r="Q68" s="39" t="n"/>
      <c r="R68" s="40">
        <f>IF(OR($A68="",$Q68=""),"",$Q68+$U68)</f>
        <v/>
      </c>
      <c r="S68" s="41">
        <f>IF(OR($A68="",$H68="",$Q68=""),"",IFERROR($Q68/$H68,0))</f>
        <v/>
      </c>
      <c r="T68" s="42">
        <f>IF(OR($A68="",$H68=""),"",IFERROR($H68/'Inmueble objetivo'!$I$10-1,0))</f>
        <v/>
      </c>
      <c r="U68" s="40">
        <f>IF($A68="","",IF($M68="Sí",3000,0)+IF($O68="Sí",12000,0)+IF($N68&gt;0,$N68*900,0)+IF($P68="Reformado",15000,IF($P68="A reformar",-18000,0)))</f>
        <v/>
      </c>
      <c r="V68" s="43">
        <f>IF($T68="","",IF(ABS($T68)&lt;0.1,1,IF(ABS($T68)&lt;0.2,0.75,0.5)))</f>
        <v/>
      </c>
      <c r="W68" s="40">
        <f>IF(OR($A68="",$R68="",$V68=""),"",$R68*$V68)</f>
        <v/>
      </c>
      <c r="X68" s="4" t="n"/>
      <c r="Y68" s="41">
        <f>IF($A68="","",'Inmueble objetivo'!$T$23)</f>
        <v/>
      </c>
    </row>
    <row r="69">
      <c r="A69" s="12" t="n"/>
      <c r="B69" s="49" t="n"/>
      <c r="C69" s="4" t="n"/>
      <c r="D69" s="4" t="n"/>
      <c r="E69" s="12" t="n"/>
      <c r="F69" s="4" t="n"/>
      <c r="G69" s="4" t="n"/>
      <c r="H69" s="38" t="n"/>
      <c r="I69" s="38" t="n"/>
      <c r="J69" s="12" t="n"/>
      <c r="K69" s="12" t="n"/>
      <c r="L69" s="12" t="n"/>
      <c r="M69" s="12" t="n"/>
      <c r="N69" s="38" t="n"/>
      <c r="O69" s="12" t="n"/>
      <c r="P69" s="4" t="n"/>
      <c r="Q69" s="39" t="n"/>
      <c r="R69" s="44">
        <f>IF(OR($A69="",$Q69=""),"",$Q69+$U69)</f>
        <v/>
      </c>
      <c r="S69" s="45">
        <f>IF(OR($A69="",$H69="",$Q69=""),"",IFERROR($Q69/$H69,0))</f>
        <v/>
      </c>
      <c r="T69" s="46">
        <f>IF(OR($A69="",$H69=""),"",IFERROR($H69/'Inmueble objetivo'!$I$10-1,0))</f>
        <v/>
      </c>
      <c r="U69" s="44">
        <f>IF($A69="","",IF($M69="Sí",3000,0)+IF($O69="Sí",12000,0)+IF($N69&gt;0,$N69*900,0)+IF($P69="Reformado",15000,IF($P69="A reformar",-18000,0)))</f>
        <v/>
      </c>
      <c r="V69" s="47">
        <f>IF($T69="","",IF(ABS($T69)&lt;0.1,1,IF(ABS($T69)&lt;0.2,0.75,0.5)))</f>
        <v/>
      </c>
      <c r="W69" s="44">
        <f>IF(OR($A69="",$R69="",$V69=""),"",$R69*$V69)</f>
        <v/>
      </c>
      <c r="X69" s="4" t="n"/>
      <c r="Y69" s="45">
        <f>IF($A69="","",'Inmueble objetivo'!$T$23)</f>
        <v/>
      </c>
    </row>
    <row r="70">
      <c r="A70" s="12" t="n"/>
      <c r="B70" s="49" t="n"/>
      <c r="C70" s="4" t="n"/>
      <c r="D70" s="4" t="n"/>
      <c r="E70" s="12" t="n"/>
      <c r="F70" s="4" t="n"/>
      <c r="G70" s="4" t="n"/>
      <c r="H70" s="38" t="n"/>
      <c r="I70" s="38" t="n"/>
      <c r="J70" s="12" t="n"/>
      <c r="K70" s="12" t="n"/>
      <c r="L70" s="12" t="n"/>
      <c r="M70" s="12" t="n"/>
      <c r="N70" s="38" t="n"/>
      <c r="O70" s="12" t="n"/>
      <c r="P70" s="4" t="n"/>
      <c r="Q70" s="39" t="n"/>
      <c r="R70" s="40">
        <f>IF(OR($A70="",$Q70=""),"",$Q70+$U70)</f>
        <v/>
      </c>
      <c r="S70" s="41">
        <f>IF(OR($A70="",$H70="",$Q70=""),"",IFERROR($Q70/$H70,0))</f>
        <v/>
      </c>
      <c r="T70" s="42">
        <f>IF(OR($A70="",$H70=""),"",IFERROR($H70/'Inmueble objetivo'!$I$10-1,0))</f>
        <v/>
      </c>
      <c r="U70" s="40">
        <f>IF($A70="","",IF($M70="Sí",3000,0)+IF($O70="Sí",12000,0)+IF($N70&gt;0,$N70*900,0)+IF($P70="Reformado",15000,IF($P70="A reformar",-18000,0)))</f>
        <v/>
      </c>
      <c r="V70" s="43">
        <f>IF($T70="","",IF(ABS($T70)&lt;0.1,1,IF(ABS($T70)&lt;0.2,0.75,0.5)))</f>
        <v/>
      </c>
      <c r="W70" s="40">
        <f>IF(OR($A70="",$R70="",$V70=""),"",$R70*$V70)</f>
        <v/>
      </c>
      <c r="X70" s="4" t="n"/>
      <c r="Y70" s="41">
        <f>IF($A70="","",'Inmueble objetivo'!$T$23)</f>
        <v/>
      </c>
    </row>
    <row r="71">
      <c r="A71" s="12" t="n"/>
      <c r="B71" s="49" t="n"/>
      <c r="C71" s="4" t="n"/>
      <c r="D71" s="4" t="n"/>
      <c r="E71" s="12" t="n"/>
      <c r="F71" s="4" t="n"/>
      <c r="G71" s="4" t="n"/>
      <c r="H71" s="38" t="n"/>
      <c r="I71" s="38" t="n"/>
      <c r="J71" s="12" t="n"/>
      <c r="K71" s="12" t="n"/>
      <c r="L71" s="12" t="n"/>
      <c r="M71" s="12" t="n"/>
      <c r="N71" s="38" t="n"/>
      <c r="O71" s="12" t="n"/>
      <c r="P71" s="4" t="n"/>
      <c r="Q71" s="39" t="n"/>
      <c r="R71" s="44">
        <f>IF(OR($A71="",$Q71=""),"",$Q71+$U71)</f>
        <v/>
      </c>
      <c r="S71" s="45">
        <f>IF(OR($A71="",$H71="",$Q71=""),"",IFERROR($Q71/$H71,0))</f>
        <v/>
      </c>
      <c r="T71" s="46">
        <f>IF(OR($A71="",$H71=""),"",IFERROR($H71/'Inmueble objetivo'!$I$10-1,0))</f>
        <v/>
      </c>
      <c r="U71" s="44">
        <f>IF($A71="","",IF($M71="Sí",3000,0)+IF($O71="Sí",12000,0)+IF($N71&gt;0,$N71*900,0)+IF($P71="Reformado",15000,IF($P71="A reformar",-18000,0)))</f>
        <v/>
      </c>
      <c r="V71" s="47">
        <f>IF($T71="","",IF(ABS($T71)&lt;0.1,1,IF(ABS($T71)&lt;0.2,0.75,0.5)))</f>
        <v/>
      </c>
      <c r="W71" s="44">
        <f>IF(OR($A71="",$R71="",$V71=""),"",$R71*$V71)</f>
        <v/>
      </c>
      <c r="X71" s="4" t="n"/>
      <c r="Y71" s="45">
        <f>IF($A71="","",'Inmueble objetivo'!$T$23)</f>
        <v/>
      </c>
    </row>
    <row r="72">
      <c r="A72" s="12" t="n"/>
      <c r="B72" s="49" t="n"/>
      <c r="C72" s="4" t="n"/>
      <c r="D72" s="4" t="n"/>
      <c r="E72" s="12" t="n"/>
      <c r="F72" s="4" t="n"/>
      <c r="G72" s="4" t="n"/>
      <c r="H72" s="38" t="n"/>
      <c r="I72" s="38" t="n"/>
      <c r="J72" s="12" t="n"/>
      <c r="K72" s="12" t="n"/>
      <c r="L72" s="12" t="n"/>
      <c r="M72" s="12" t="n"/>
      <c r="N72" s="38" t="n"/>
      <c r="O72" s="12" t="n"/>
      <c r="P72" s="4" t="n"/>
      <c r="Q72" s="39" t="n"/>
      <c r="R72" s="40">
        <f>IF(OR($A72="",$Q72=""),"",$Q72+$U72)</f>
        <v/>
      </c>
      <c r="S72" s="41">
        <f>IF(OR($A72="",$H72="",$Q72=""),"",IFERROR($Q72/$H72,0))</f>
        <v/>
      </c>
      <c r="T72" s="42">
        <f>IF(OR($A72="",$H72=""),"",IFERROR($H72/'Inmueble objetivo'!$I$10-1,0))</f>
        <v/>
      </c>
      <c r="U72" s="40">
        <f>IF($A72="","",IF($M72="Sí",3000,0)+IF($O72="Sí",12000,0)+IF($N72&gt;0,$N72*900,0)+IF($P72="Reformado",15000,IF($P72="A reformar",-18000,0)))</f>
        <v/>
      </c>
      <c r="V72" s="43">
        <f>IF($T72="","",IF(ABS($T72)&lt;0.1,1,IF(ABS($T72)&lt;0.2,0.75,0.5)))</f>
        <v/>
      </c>
      <c r="W72" s="40">
        <f>IF(OR($A72="",$R72="",$V72=""),"",$R72*$V72)</f>
        <v/>
      </c>
      <c r="X72" s="4" t="n"/>
      <c r="Y72" s="41">
        <f>IF($A72="","",'Inmueble objetivo'!$T$23)</f>
        <v/>
      </c>
    </row>
    <row r="73">
      <c r="A73" s="12" t="n"/>
      <c r="B73" s="49" t="n"/>
      <c r="C73" s="4" t="n"/>
      <c r="D73" s="4" t="n"/>
      <c r="E73" s="12" t="n"/>
      <c r="F73" s="4" t="n"/>
      <c r="G73" s="4" t="n"/>
      <c r="H73" s="38" t="n"/>
      <c r="I73" s="38" t="n"/>
      <c r="J73" s="12" t="n"/>
      <c r="K73" s="12" t="n"/>
      <c r="L73" s="12" t="n"/>
      <c r="M73" s="12" t="n"/>
      <c r="N73" s="38" t="n"/>
      <c r="O73" s="12" t="n"/>
      <c r="P73" s="4" t="n"/>
      <c r="Q73" s="39" t="n"/>
      <c r="R73" s="44">
        <f>IF(OR($A73="",$Q73=""),"",$Q73+$U73)</f>
        <v/>
      </c>
      <c r="S73" s="45">
        <f>IF(OR($A73="",$H73="",$Q73=""),"",IFERROR($Q73/$H73,0))</f>
        <v/>
      </c>
      <c r="T73" s="46">
        <f>IF(OR($A73="",$H73=""),"",IFERROR($H73/'Inmueble objetivo'!$I$10-1,0))</f>
        <v/>
      </c>
      <c r="U73" s="44">
        <f>IF($A73="","",IF($M73="Sí",3000,0)+IF($O73="Sí",12000,0)+IF($N73&gt;0,$N73*900,0)+IF($P73="Reformado",15000,IF($P73="A reformar",-18000,0)))</f>
        <v/>
      </c>
      <c r="V73" s="47">
        <f>IF($T73="","",IF(ABS($T73)&lt;0.1,1,IF(ABS($T73)&lt;0.2,0.75,0.5)))</f>
        <v/>
      </c>
      <c r="W73" s="44">
        <f>IF(OR($A73="",$R73="",$V73=""),"",$R73*$V73)</f>
        <v/>
      </c>
      <c r="X73" s="4" t="n"/>
      <c r="Y73" s="45">
        <f>IF($A73="","",'Inmueble objetivo'!$T$23)</f>
        <v/>
      </c>
    </row>
    <row r="74">
      <c r="A74" s="12" t="n"/>
      <c r="B74" s="49" t="n"/>
      <c r="C74" s="4" t="n"/>
      <c r="D74" s="4" t="n"/>
      <c r="E74" s="12" t="n"/>
      <c r="F74" s="4" t="n"/>
      <c r="G74" s="4" t="n"/>
      <c r="H74" s="38" t="n"/>
      <c r="I74" s="38" t="n"/>
      <c r="J74" s="12" t="n"/>
      <c r="K74" s="12" t="n"/>
      <c r="L74" s="12" t="n"/>
      <c r="M74" s="12" t="n"/>
      <c r="N74" s="38" t="n"/>
      <c r="O74" s="12" t="n"/>
      <c r="P74" s="4" t="n"/>
      <c r="Q74" s="39" t="n"/>
      <c r="R74" s="40">
        <f>IF(OR($A74="",$Q74=""),"",$Q74+$U74)</f>
        <v/>
      </c>
      <c r="S74" s="41">
        <f>IF(OR($A74="",$H74="",$Q74=""),"",IFERROR($Q74/$H74,0))</f>
        <v/>
      </c>
      <c r="T74" s="42">
        <f>IF(OR($A74="",$H74=""),"",IFERROR($H74/'Inmueble objetivo'!$I$10-1,0))</f>
        <v/>
      </c>
      <c r="U74" s="40">
        <f>IF($A74="","",IF($M74="Sí",3000,0)+IF($O74="Sí",12000,0)+IF($N74&gt;0,$N74*900,0)+IF($P74="Reformado",15000,IF($P74="A reformar",-18000,0)))</f>
        <v/>
      </c>
      <c r="V74" s="43">
        <f>IF($T74="","",IF(ABS($T74)&lt;0.1,1,IF(ABS($T74)&lt;0.2,0.75,0.5)))</f>
        <v/>
      </c>
      <c r="W74" s="40">
        <f>IF(OR($A74="",$R74="",$V74=""),"",$R74*$V74)</f>
        <v/>
      </c>
      <c r="X74" s="4" t="n"/>
      <c r="Y74" s="41">
        <f>IF($A74="","",'Inmueble objetivo'!$T$23)</f>
        <v/>
      </c>
    </row>
    <row r="75">
      <c r="A75" s="12" t="n"/>
      <c r="B75" s="49" t="n"/>
      <c r="C75" s="4" t="n"/>
      <c r="D75" s="4" t="n"/>
      <c r="E75" s="12" t="n"/>
      <c r="F75" s="4" t="n"/>
      <c r="G75" s="4" t="n"/>
      <c r="H75" s="38" t="n"/>
      <c r="I75" s="38" t="n"/>
      <c r="J75" s="12" t="n"/>
      <c r="K75" s="12" t="n"/>
      <c r="L75" s="12" t="n"/>
      <c r="M75" s="12" t="n"/>
      <c r="N75" s="38" t="n"/>
      <c r="O75" s="12" t="n"/>
      <c r="P75" s="4" t="n"/>
      <c r="Q75" s="39" t="n"/>
      <c r="R75" s="44">
        <f>IF(OR($A75="",$Q75=""),"",$Q75+$U75)</f>
        <v/>
      </c>
      <c r="S75" s="45">
        <f>IF(OR($A75="",$H75="",$Q75=""),"",IFERROR($Q75/$H75,0))</f>
        <v/>
      </c>
      <c r="T75" s="46">
        <f>IF(OR($A75="",$H75=""),"",IFERROR($H75/'Inmueble objetivo'!$I$10-1,0))</f>
        <v/>
      </c>
      <c r="U75" s="44">
        <f>IF($A75="","",IF($M75="Sí",3000,0)+IF($O75="Sí",12000,0)+IF($N75&gt;0,$N75*900,0)+IF($P75="Reformado",15000,IF($P75="A reformar",-18000,0)))</f>
        <v/>
      </c>
      <c r="V75" s="47">
        <f>IF($T75="","",IF(ABS($T75)&lt;0.1,1,IF(ABS($T75)&lt;0.2,0.75,0.5)))</f>
        <v/>
      </c>
      <c r="W75" s="44">
        <f>IF(OR($A75="",$R75="",$V75=""),"",$R75*$V75)</f>
        <v/>
      </c>
      <c r="X75" s="4" t="n"/>
      <c r="Y75" s="45">
        <f>IF($A75="","",'Inmueble objetivo'!$T$23)</f>
        <v/>
      </c>
    </row>
    <row r="76">
      <c r="A76" s="12" t="n"/>
      <c r="B76" s="49" t="n"/>
      <c r="C76" s="4" t="n"/>
      <c r="D76" s="4" t="n"/>
      <c r="E76" s="12" t="n"/>
      <c r="F76" s="4" t="n"/>
      <c r="G76" s="4" t="n"/>
      <c r="H76" s="38" t="n"/>
      <c r="I76" s="38" t="n"/>
      <c r="J76" s="12" t="n"/>
      <c r="K76" s="12" t="n"/>
      <c r="L76" s="12" t="n"/>
      <c r="M76" s="12" t="n"/>
      <c r="N76" s="38" t="n"/>
      <c r="O76" s="12" t="n"/>
      <c r="P76" s="4" t="n"/>
      <c r="Q76" s="39" t="n"/>
      <c r="R76" s="40">
        <f>IF(OR($A76="",$Q76=""),"",$Q76+$U76)</f>
        <v/>
      </c>
      <c r="S76" s="41">
        <f>IF(OR($A76="",$H76="",$Q76=""),"",IFERROR($Q76/$H76,0))</f>
        <v/>
      </c>
      <c r="T76" s="42">
        <f>IF(OR($A76="",$H76=""),"",IFERROR($H76/'Inmueble objetivo'!$I$10-1,0))</f>
        <v/>
      </c>
      <c r="U76" s="40">
        <f>IF($A76="","",IF($M76="Sí",3000,0)+IF($O76="Sí",12000,0)+IF($N76&gt;0,$N76*900,0)+IF($P76="Reformado",15000,IF($P76="A reformar",-18000,0)))</f>
        <v/>
      </c>
      <c r="V76" s="43">
        <f>IF($T76="","",IF(ABS($T76)&lt;0.1,1,IF(ABS($T76)&lt;0.2,0.75,0.5)))</f>
        <v/>
      </c>
      <c r="W76" s="40">
        <f>IF(OR($A76="",$R76="",$V76=""),"",$R76*$V76)</f>
        <v/>
      </c>
      <c r="X76" s="4" t="n"/>
      <c r="Y76" s="41">
        <f>IF($A76="","",'Inmueble objetivo'!$T$23)</f>
        <v/>
      </c>
    </row>
    <row r="77">
      <c r="A77" s="12" t="n"/>
      <c r="B77" s="49" t="n"/>
      <c r="C77" s="4" t="n"/>
      <c r="D77" s="4" t="n"/>
      <c r="E77" s="12" t="n"/>
      <c r="F77" s="4" t="n"/>
      <c r="G77" s="4" t="n"/>
      <c r="H77" s="38" t="n"/>
      <c r="I77" s="38" t="n"/>
      <c r="J77" s="12" t="n"/>
      <c r="K77" s="12" t="n"/>
      <c r="L77" s="12" t="n"/>
      <c r="M77" s="12" t="n"/>
      <c r="N77" s="38" t="n"/>
      <c r="O77" s="12" t="n"/>
      <c r="P77" s="4" t="n"/>
      <c r="Q77" s="39" t="n"/>
      <c r="R77" s="44">
        <f>IF(OR($A77="",$Q77=""),"",$Q77+$U77)</f>
        <v/>
      </c>
      <c r="S77" s="45">
        <f>IF(OR($A77="",$H77="",$Q77=""),"",IFERROR($Q77/$H77,0))</f>
        <v/>
      </c>
      <c r="T77" s="46">
        <f>IF(OR($A77="",$H77=""),"",IFERROR($H77/'Inmueble objetivo'!$I$10-1,0))</f>
        <v/>
      </c>
      <c r="U77" s="44">
        <f>IF($A77="","",IF($M77="Sí",3000,0)+IF($O77="Sí",12000,0)+IF($N77&gt;0,$N77*900,0)+IF($P77="Reformado",15000,IF($P77="A reformar",-18000,0)))</f>
        <v/>
      </c>
      <c r="V77" s="47">
        <f>IF($T77="","",IF(ABS($T77)&lt;0.1,1,IF(ABS($T77)&lt;0.2,0.75,0.5)))</f>
        <v/>
      </c>
      <c r="W77" s="44">
        <f>IF(OR($A77="",$R77="",$V77=""),"",$R77*$V77)</f>
        <v/>
      </c>
      <c r="X77" s="4" t="n"/>
      <c r="Y77" s="45">
        <f>IF($A77="","",'Inmueble objetivo'!$T$23)</f>
        <v/>
      </c>
    </row>
    <row r="78">
      <c r="A78" s="12" t="n"/>
      <c r="B78" s="49" t="n"/>
      <c r="C78" s="4" t="n"/>
      <c r="D78" s="4" t="n"/>
      <c r="E78" s="12" t="n"/>
      <c r="F78" s="4" t="n"/>
      <c r="G78" s="4" t="n"/>
      <c r="H78" s="38" t="n"/>
      <c r="I78" s="38" t="n"/>
      <c r="J78" s="12" t="n"/>
      <c r="K78" s="12" t="n"/>
      <c r="L78" s="12" t="n"/>
      <c r="M78" s="12" t="n"/>
      <c r="N78" s="38" t="n"/>
      <c r="O78" s="12" t="n"/>
      <c r="P78" s="4" t="n"/>
      <c r="Q78" s="39" t="n"/>
      <c r="R78" s="40">
        <f>IF(OR($A78="",$Q78=""),"",$Q78+$U78)</f>
        <v/>
      </c>
      <c r="S78" s="41">
        <f>IF(OR($A78="",$H78="",$Q78=""),"",IFERROR($Q78/$H78,0))</f>
        <v/>
      </c>
      <c r="T78" s="42">
        <f>IF(OR($A78="",$H78=""),"",IFERROR($H78/'Inmueble objetivo'!$I$10-1,0))</f>
        <v/>
      </c>
      <c r="U78" s="40">
        <f>IF($A78="","",IF($M78="Sí",3000,0)+IF($O78="Sí",12000,0)+IF($N78&gt;0,$N78*900,0)+IF($P78="Reformado",15000,IF($P78="A reformar",-18000,0)))</f>
        <v/>
      </c>
      <c r="V78" s="43">
        <f>IF($T78="","",IF(ABS($T78)&lt;0.1,1,IF(ABS($T78)&lt;0.2,0.75,0.5)))</f>
        <v/>
      </c>
      <c r="W78" s="40">
        <f>IF(OR($A78="",$R78="",$V78=""),"",$R78*$V78)</f>
        <v/>
      </c>
      <c r="X78" s="4" t="n"/>
      <c r="Y78" s="41">
        <f>IF($A78="","",'Inmueble objetivo'!$T$23)</f>
        <v/>
      </c>
    </row>
    <row r="79">
      <c r="A79" s="12" t="n"/>
      <c r="B79" s="49" t="n"/>
      <c r="C79" s="4" t="n"/>
      <c r="D79" s="4" t="n"/>
      <c r="E79" s="12" t="n"/>
      <c r="F79" s="4" t="n"/>
      <c r="G79" s="4" t="n"/>
      <c r="H79" s="38" t="n"/>
      <c r="I79" s="38" t="n"/>
      <c r="J79" s="12" t="n"/>
      <c r="K79" s="12" t="n"/>
      <c r="L79" s="12" t="n"/>
      <c r="M79" s="12" t="n"/>
      <c r="N79" s="38" t="n"/>
      <c r="O79" s="12" t="n"/>
      <c r="P79" s="4" t="n"/>
      <c r="Q79" s="39" t="n"/>
      <c r="R79" s="44">
        <f>IF(OR($A79="",$Q79=""),"",$Q79+$U79)</f>
        <v/>
      </c>
      <c r="S79" s="45">
        <f>IF(OR($A79="",$H79="",$Q79=""),"",IFERROR($Q79/$H79,0))</f>
        <v/>
      </c>
      <c r="T79" s="46">
        <f>IF(OR($A79="",$H79=""),"",IFERROR($H79/'Inmueble objetivo'!$I$10-1,0))</f>
        <v/>
      </c>
      <c r="U79" s="44">
        <f>IF($A79="","",IF($M79="Sí",3000,0)+IF($O79="Sí",12000,0)+IF($N79&gt;0,$N79*900,0)+IF($P79="Reformado",15000,IF($P79="A reformar",-18000,0)))</f>
        <v/>
      </c>
      <c r="V79" s="47">
        <f>IF($T79="","",IF(ABS($T79)&lt;0.1,1,IF(ABS($T79)&lt;0.2,0.75,0.5)))</f>
        <v/>
      </c>
      <c r="W79" s="44">
        <f>IF(OR($A79="",$R79="",$V79=""),"",$R79*$V79)</f>
        <v/>
      </c>
      <c r="X79" s="4" t="n"/>
      <c r="Y79" s="45">
        <f>IF($A79="","",'Inmueble objetivo'!$T$23)</f>
        <v/>
      </c>
    </row>
    <row r="80">
      <c r="A80" s="12" t="n"/>
      <c r="B80" s="49" t="n"/>
      <c r="C80" s="4" t="n"/>
      <c r="D80" s="4" t="n"/>
      <c r="E80" s="12" t="n"/>
      <c r="F80" s="4" t="n"/>
      <c r="G80" s="4" t="n"/>
      <c r="H80" s="38" t="n"/>
      <c r="I80" s="38" t="n"/>
      <c r="J80" s="12" t="n"/>
      <c r="K80" s="12" t="n"/>
      <c r="L80" s="12" t="n"/>
      <c r="M80" s="12" t="n"/>
      <c r="N80" s="38" t="n"/>
      <c r="O80" s="12" t="n"/>
      <c r="P80" s="4" t="n"/>
      <c r="Q80" s="39" t="n"/>
      <c r="R80" s="40">
        <f>IF(OR($A80="",$Q80=""),"",$Q80+$U80)</f>
        <v/>
      </c>
      <c r="S80" s="41">
        <f>IF(OR($A80="",$H80="",$Q80=""),"",IFERROR($Q80/$H80,0))</f>
        <v/>
      </c>
      <c r="T80" s="42">
        <f>IF(OR($A80="",$H80=""),"",IFERROR($H80/'Inmueble objetivo'!$I$10-1,0))</f>
        <v/>
      </c>
      <c r="U80" s="40">
        <f>IF($A80="","",IF($M80="Sí",3000,0)+IF($O80="Sí",12000,0)+IF($N80&gt;0,$N80*900,0)+IF($P80="Reformado",15000,IF($P80="A reformar",-18000,0)))</f>
        <v/>
      </c>
      <c r="V80" s="43">
        <f>IF($T80="","",IF(ABS($T80)&lt;0.1,1,IF(ABS($T80)&lt;0.2,0.75,0.5)))</f>
        <v/>
      </c>
      <c r="W80" s="40">
        <f>IF(OR($A80="",$R80="",$V80=""),"",$R80*$V80)</f>
        <v/>
      </c>
      <c r="X80" s="4" t="n"/>
      <c r="Y80" s="41">
        <f>IF($A80="","",'Inmueble objetivo'!$T$23)</f>
        <v/>
      </c>
    </row>
    <row r="81">
      <c r="A81" s="12" t="n"/>
      <c r="B81" s="49" t="n"/>
      <c r="C81" s="4" t="n"/>
      <c r="D81" s="4" t="n"/>
      <c r="E81" s="12" t="n"/>
      <c r="F81" s="4" t="n"/>
      <c r="G81" s="4" t="n"/>
      <c r="H81" s="38" t="n"/>
      <c r="I81" s="38" t="n"/>
      <c r="J81" s="12" t="n"/>
      <c r="K81" s="12" t="n"/>
      <c r="L81" s="12" t="n"/>
      <c r="M81" s="12" t="n"/>
      <c r="N81" s="38" t="n"/>
      <c r="O81" s="12" t="n"/>
      <c r="P81" s="4" t="n"/>
      <c r="Q81" s="39" t="n"/>
      <c r="R81" s="44">
        <f>IF(OR($A81="",$Q81=""),"",$Q81+$U81)</f>
        <v/>
      </c>
      <c r="S81" s="45">
        <f>IF(OR($A81="",$H81="",$Q81=""),"",IFERROR($Q81/$H81,0))</f>
        <v/>
      </c>
      <c r="T81" s="46">
        <f>IF(OR($A81="",$H81=""),"",IFERROR($H81/'Inmueble objetivo'!$I$10-1,0))</f>
        <v/>
      </c>
      <c r="U81" s="44">
        <f>IF($A81="","",IF($M81="Sí",3000,0)+IF($O81="Sí",12000,0)+IF($N81&gt;0,$N81*900,0)+IF($P81="Reformado",15000,IF($P81="A reformar",-18000,0)))</f>
        <v/>
      </c>
      <c r="V81" s="47">
        <f>IF($T81="","",IF(ABS($T81)&lt;0.1,1,IF(ABS($T81)&lt;0.2,0.75,0.5)))</f>
        <v/>
      </c>
      <c r="W81" s="44">
        <f>IF(OR($A81="",$R81="",$V81=""),"",$R81*$V81)</f>
        <v/>
      </c>
      <c r="X81" s="4" t="n"/>
      <c r="Y81" s="45">
        <f>IF($A81="","",'Inmueble objetivo'!$T$23)</f>
        <v/>
      </c>
    </row>
    <row r="82">
      <c r="A82" s="12" t="n"/>
      <c r="B82" s="49" t="n"/>
      <c r="C82" s="4" t="n"/>
      <c r="D82" s="4" t="n"/>
      <c r="E82" s="12" t="n"/>
      <c r="F82" s="4" t="n"/>
      <c r="G82" s="4" t="n"/>
      <c r="H82" s="38" t="n"/>
      <c r="I82" s="38" t="n"/>
      <c r="J82" s="12" t="n"/>
      <c r="K82" s="12" t="n"/>
      <c r="L82" s="12" t="n"/>
      <c r="M82" s="12" t="n"/>
      <c r="N82" s="38" t="n"/>
      <c r="O82" s="12" t="n"/>
      <c r="P82" s="4" t="n"/>
      <c r="Q82" s="39" t="n"/>
      <c r="R82" s="40">
        <f>IF(OR($A82="",$Q82=""),"",$Q82+$U82)</f>
        <v/>
      </c>
      <c r="S82" s="41">
        <f>IF(OR($A82="",$H82="",$Q82=""),"",IFERROR($Q82/$H82,0))</f>
        <v/>
      </c>
      <c r="T82" s="42">
        <f>IF(OR($A82="",$H82=""),"",IFERROR($H82/'Inmueble objetivo'!$I$10-1,0))</f>
        <v/>
      </c>
      <c r="U82" s="40">
        <f>IF($A82="","",IF($M82="Sí",3000,0)+IF($O82="Sí",12000,0)+IF($N82&gt;0,$N82*900,0)+IF($P82="Reformado",15000,IF($P82="A reformar",-18000,0)))</f>
        <v/>
      </c>
      <c r="V82" s="43">
        <f>IF($T82="","",IF(ABS($T82)&lt;0.1,1,IF(ABS($T82)&lt;0.2,0.75,0.5)))</f>
        <v/>
      </c>
      <c r="W82" s="40">
        <f>IF(OR($A82="",$R82="",$V82=""),"",$R82*$V82)</f>
        <v/>
      </c>
      <c r="X82" s="4" t="n"/>
      <c r="Y82" s="41">
        <f>IF($A82="","",'Inmueble objetivo'!$T$23)</f>
        <v/>
      </c>
    </row>
    <row r="83">
      <c r="A83" s="12" t="n"/>
      <c r="B83" s="49" t="n"/>
      <c r="C83" s="4" t="n"/>
      <c r="D83" s="4" t="n"/>
      <c r="E83" s="12" t="n"/>
      <c r="F83" s="4" t="n"/>
      <c r="G83" s="4" t="n"/>
      <c r="H83" s="38" t="n"/>
      <c r="I83" s="38" t="n"/>
      <c r="J83" s="12" t="n"/>
      <c r="K83" s="12" t="n"/>
      <c r="L83" s="12" t="n"/>
      <c r="M83" s="12" t="n"/>
      <c r="N83" s="38" t="n"/>
      <c r="O83" s="12" t="n"/>
      <c r="P83" s="4" t="n"/>
      <c r="Q83" s="39" t="n"/>
      <c r="R83" s="44">
        <f>IF(OR($A83="",$Q83=""),"",$Q83+$U83)</f>
        <v/>
      </c>
      <c r="S83" s="45">
        <f>IF(OR($A83="",$H83="",$Q83=""),"",IFERROR($Q83/$H83,0))</f>
        <v/>
      </c>
      <c r="T83" s="46">
        <f>IF(OR($A83="",$H83=""),"",IFERROR($H83/'Inmueble objetivo'!$I$10-1,0))</f>
        <v/>
      </c>
      <c r="U83" s="44">
        <f>IF($A83="","",IF($M83="Sí",3000,0)+IF($O83="Sí",12000,0)+IF($N83&gt;0,$N83*900,0)+IF($P83="Reformado",15000,IF($P83="A reformar",-18000,0)))</f>
        <v/>
      </c>
      <c r="V83" s="47">
        <f>IF($T83="","",IF(ABS($T83)&lt;0.1,1,IF(ABS($T83)&lt;0.2,0.75,0.5)))</f>
        <v/>
      </c>
      <c r="W83" s="44">
        <f>IF(OR($A83="",$R83="",$V83=""),"",$R83*$V83)</f>
        <v/>
      </c>
      <c r="X83" s="4" t="n"/>
      <c r="Y83" s="45">
        <f>IF($A83="","",'Inmueble objetivo'!$T$23)</f>
        <v/>
      </c>
    </row>
    <row r="84">
      <c r="A84" s="12" t="n"/>
      <c r="B84" s="49" t="n"/>
      <c r="C84" s="4" t="n"/>
      <c r="D84" s="4" t="n"/>
      <c r="E84" s="12" t="n"/>
      <c r="F84" s="4" t="n"/>
      <c r="G84" s="4" t="n"/>
      <c r="H84" s="38" t="n"/>
      <c r="I84" s="38" t="n"/>
      <c r="J84" s="12" t="n"/>
      <c r="K84" s="12" t="n"/>
      <c r="L84" s="12" t="n"/>
      <c r="M84" s="12" t="n"/>
      <c r="N84" s="38" t="n"/>
      <c r="O84" s="12" t="n"/>
      <c r="P84" s="4" t="n"/>
      <c r="Q84" s="39" t="n"/>
      <c r="R84" s="40">
        <f>IF(OR($A84="",$Q84=""),"",$Q84+$U84)</f>
        <v/>
      </c>
      <c r="S84" s="41">
        <f>IF(OR($A84="",$H84="",$Q84=""),"",IFERROR($Q84/$H84,0))</f>
        <v/>
      </c>
      <c r="T84" s="42">
        <f>IF(OR($A84="",$H84=""),"",IFERROR($H84/'Inmueble objetivo'!$I$10-1,0))</f>
        <v/>
      </c>
      <c r="U84" s="40">
        <f>IF($A84="","",IF($M84="Sí",3000,0)+IF($O84="Sí",12000,0)+IF($N84&gt;0,$N84*900,0)+IF($P84="Reformado",15000,IF($P84="A reformar",-18000,0)))</f>
        <v/>
      </c>
      <c r="V84" s="43">
        <f>IF($T84="","",IF(ABS($T84)&lt;0.1,1,IF(ABS($T84)&lt;0.2,0.75,0.5)))</f>
        <v/>
      </c>
      <c r="W84" s="40">
        <f>IF(OR($A84="",$R84="",$V84=""),"",$R84*$V84)</f>
        <v/>
      </c>
      <c r="X84" s="4" t="n"/>
      <c r="Y84" s="41">
        <f>IF($A84="","",'Inmueble objetivo'!$T$23)</f>
        <v/>
      </c>
    </row>
    <row r="85">
      <c r="A85" s="12" t="n"/>
      <c r="B85" s="49" t="n"/>
      <c r="C85" s="4" t="n"/>
      <c r="D85" s="4" t="n"/>
      <c r="E85" s="12" t="n"/>
      <c r="F85" s="4" t="n"/>
      <c r="G85" s="4" t="n"/>
      <c r="H85" s="38" t="n"/>
      <c r="I85" s="38" t="n"/>
      <c r="J85" s="12" t="n"/>
      <c r="K85" s="12" t="n"/>
      <c r="L85" s="12" t="n"/>
      <c r="M85" s="12" t="n"/>
      <c r="N85" s="38" t="n"/>
      <c r="O85" s="12" t="n"/>
      <c r="P85" s="4" t="n"/>
      <c r="Q85" s="39" t="n"/>
      <c r="R85" s="44">
        <f>IF(OR($A85="",$Q85=""),"",$Q85+$U85)</f>
        <v/>
      </c>
      <c r="S85" s="45">
        <f>IF(OR($A85="",$H85="",$Q85=""),"",IFERROR($Q85/$H85,0))</f>
        <v/>
      </c>
      <c r="T85" s="46">
        <f>IF(OR($A85="",$H85=""),"",IFERROR($H85/'Inmueble objetivo'!$I$10-1,0))</f>
        <v/>
      </c>
      <c r="U85" s="44">
        <f>IF($A85="","",IF($M85="Sí",3000,0)+IF($O85="Sí",12000,0)+IF($N85&gt;0,$N85*900,0)+IF($P85="Reformado",15000,IF($P85="A reformar",-18000,0)))</f>
        <v/>
      </c>
      <c r="V85" s="47">
        <f>IF($T85="","",IF(ABS($T85)&lt;0.1,1,IF(ABS($T85)&lt;0.2,0.75,0.5)))</f>
        <v/>
      </c>
      <c r="W85" s="44">
        <f>IF(OR($A85="",$R85="",$V85=""),"",$R85*$V85)</f>
        <v/>
      </c>
      <c r="X85" s="4" t="n"/>
      <c r="Y85" s="45">
        <f>IF($A85="","",'Inmueble objetivo'!$T$23)</f>
        <v/>
      </c>
    </row>
    <row r="86">
      <c r="A86" s="12" t="n"/>
      <c r="B86" s="49" t="n"/>
      <c r="C86" s="4" t="n"/>
      <c r="D86" s="4" t="n"/>
      <c r="E86" s="12" t="n"/>
      <c r="F86" s="4" t="n"/>
      <c r="G86" s="4" t="n"/>
      <c r="H86" s="38" t="n"/>
      <c r="I86" s="38" t="n"/>
      <c r="J86" s="12" t="n"/>
      <c r="K86" s="12" t="n"/>
      <c r="L86" s="12" t="n"/>
      <c r="M86" s="12" t="n"/>
      <c r="N86" s="38" t="n"/>
      <c r="O86" s="12" t="n"/>
      <c r="P86" s="4" t="n"/>
      <c r="Q86" s="39" t="n"/>
      <c r="R86" s="40">
        <f>IF(OR($A86="",$Q86=""),"",$Q86+$U86)</f>
        <v/>
      </c>
      <c r="S86" s="41">
        <f>IF(OR($A86="",$H86="",$Q86=""),"",IFERROR($Q86/$H86,0))</f>
        <v/>
      </c>
      <c r="T86" s="42">
        <f>IF(OR($A86="",$H86=""),"",IFERROR($H86/'Inmueble objetivo'!$I$10-1,0))</f>
        <v/>
      </c>
      <c r="U86" s="40">
        <f>IF($A86="","",IF($M86="Sí",3000,0)+IF($O86="Sí",12000,0)+IF($N86&gt;0,$N86*900,0)+IF($P86="Reformado",15000,IF($P86="A reformar",-18000,0)))</f>
        <v/>
      </c>
      <c r="V86" s="43">
        <f>IF($T86="","",IF(ABS($T86)&lt;0.1,1,IF(ABS($T86)&lt;0.2,0.75,0.5)))</f>
        <v/>
      </c>
      <c r="W86" s="40">
        <f>IF(OR($A86="",$R86="",$V86=""),"",$R86*$V86)</f>
        <v/>
      </c>
      <c r="X86" s="4" t="n"/>
      <c r="Y86" s="41">
        <f>IF($A86="","",'Inmueble objetivo'!$T$23)</f>
        <v/>
      </c>
    </row>
    <row r="87">
      <c r="A87" s="12" t="n"/>
      <c r="B87" s="49" t="n"/>
      <c r="C87" s="4" t="n"/>
      <c r="D87" s="4" t="n"/>
      <c r="E87" s="12" t="n"/>
      <c r="F87" s="4" t="n"/>
      <c r="G87" s="4" t="n"/>
      <c r="H87" s="38" t="n"/>
      <c r="I87" s="38" t="n"/>
      <c r="J87" s="12" t="n"/>
      <c r="K87" s="12" t="n"/>
      <c r="L87" s="12" t="n"/>
      <c r="M87" s="12" t="n"/>
      <c r="N87" s="38" t="n"/>
      <c r="O87" s="12" t="n"/>
      <c r="P87" s="4" t="n"/>
      <c r="Q87" s="39" t="n"/>
      <c r="R87" s="44">
        <f>IF(OR($A87="",$Q87=""),"",$Q87+$U87)</f>
        <v/>
      </c>
      <c r="S87" s="45">
        <f>IF(OR($A87="",$H87="",$Q87=""),"",IFERROR($Q87/$H87,0))</f>
        <v/>
      </c>
      <c r="T87" s="46">
        <f>IF(OR($A87="",$H87=""),"",IFERROR($H87/'Inmueble objetivo'!$I$10-1,0))</f>
        <v/>
      </c>
      <c r="U87" s="44">
        <f>IF($A87="","",IF($M87="Sí",3000,0)+IF($O87="Sí",12000,0)+IF($N87&gt;0,$N87*900,0)+IF($P87="Reformado",15000,IF($P87="A reformar",-18000,0)))</f>
        <v/>
      </c>
      <c r="V87" s="47">
        <f>IF($T87="","",IF(ABS($T87)&lt;0.1,1,IF(ABS($T87)&lt;0.2,0.75,0.5)))</f>
        <v/>
      </c>
      <c r="W87" s="44">
        <f>IF(OR($A87="",$R87="",$V87=""),"",$R87*$V87)</f>
        <v/>
      </c>
      <c r="X87" s="4" t="n"/>
      <c r="Y87" s="45">
        <f>IF($A87="","",'Inmueble objetivo'!$T$23)</f>
        <v/>
      </c>
    </row>
    <row r="88">
      <c r="A88" s="12" t="n"/>
      <c r="B88" s="49" t="n"/>
      <c r="C88" s="4" t="n"/>
      <c r="D88" s="4" t="n"/>
      <c r="E88" s="12" t="n"/>
      <c r="F88" s="4" t="n"/>
      <c r="G88" s="4" t="n"/>
      <c r="H88" s="38" t="n"/>
      <c r="I88" s="38" t="n"/>
      <c r="J88" s="12" t="n"/>
      <c r="K88" s="12" t="n"/>
      <c r="L88" s="12" t="n"/>
      <c r="M88" s="12" t="n"/>
      <c r="N88" s="38" t="n"/>
      <c r="O88" s="12" t="n"/>
      <c r="P88" s="4" t="n"/>
      <c r="Q88" s="39" t="n"/>
      <c r="R88" s="40">
        <f>IF(OR($A88="",$Q88=""),"",$Q88+$U88)</f>
        <v/>
      </c>
      <c r="S88" s="41">
        <f>IF(OR($A88="",$H88="",$Q88=""),"",IFERROR($Q88/$H88,0))</f>
        <v/>
      </c>
      <c r="T88" s="42">
        <f>IF(OR($A88="",$H88=""),"",IFERROR($H88/'Inmueble objetivo'!$I$10-1,0))</f>
        <v/>
      </c>
      <c r="U88" s="40">
        <f>IF($A88="","",IF($M88="Sí",3000,0)+IF($O88="Sí",12000,0)+IF($N88&gt;0,$N88*900,0)+IF($P88="Reformado",15000,IF($P88="A reformar",-18000,0)))</f>
        <v/>
      </c>
      <c r="V88" s="43">
        <f>IF($T88="","",IF(ABS($T88)&lt;0.1,1,IF(ABS($T88)&lt;0.2,0.75,0.5)))</f>
        <v/>
      </c>
      <c r="W88" s="40">
        <f>IF(OR($A88="",$R88="",$V88=""),"",$R88*$V88)</f>
        <v/>
      </c>
      <c r="X88" s="4" t="n"/>
      <c r="Y88" s="41">
        <f>IF($A88="","",'Inmueble objetivo'!$T$23)</f>
        <v/>
      </c>
    </row>
    <row r="89">
      <c r="A89" s="12" t="n"/>
      <c r="B89" s="49" t="n"/>
      <c r="C89" s="4" t="n"/>
      <c r="D89" s="4" t="n"/>
      <c r="E89" s="12" t="n"/>
      <c r="F89" s="4" t="n"/>
      <c r="G89" s="4" t="n"/>
      <c r="H89" s="38" t="n"/>
      <c r="I89" s="38" t="n"/>
      <c r="J89" s="12" t="n"/>
      <c r="K89" s="12" t="n"/>
      <c r="L89" s="12" t="n"/>
      <c r="M89" s="12" t="n"/>
      <c r="N89" s="38" t="n"/>
      <c r="O89" s="12" t="n"/>
      <c r="P89" s="4" t="n"/>
      <c r="Q89" s="39" t="n"/>
      <c r="R89" s="44">
        <f>IF(OR($A89="",$Q89=""),"",$Q89+$U89)</f>
        <v/>
      </c>
      <c r="S89" s="45">
        <f>IF(OR($A89="",$H89="",$Q89=""),"",IFERROR($Q89/$H89,0))</f>
        <v/>
      </c>
      <c r="T89" s="46">
        <f>IF(OR($A89="",$H89=""),"",IFERROR($H89/'Inmueble objetivo'!$I$10-1,0))</f>
        <v/>
      </c>
      <c r="U89" s="44">
        <f>IF($A89="","",IF($M89="Sí",3000,0)+IF($O89="Sí",12000,0)+IF($N89&gt;0,$N89*900,0)+IF($P89="Reformado",15000,IF($P89="A reformar",-18000,0)))</f>
        <v/>
      </c>
      <c r="V89" s="47">
        <f>IF($T89="","",IF(ABS($T89)&lt;0.1,1,IF(ABS($T89)&lt;0.2,0.75,0.5)))</f>
        <v/>
      </c>
      <c r="W89" s="44">
        <f>IF(OR($A89="",$R89="",$V89=""),"",$R89*$V89)</f>
        <v/>
      </c>
      <c r="X89" s="4" t="n"/>
      <c r="Y89" s="45">
        <f>IF($A89="","",'Inmueble objetivo'!$T$23)</f>
        <v/>
      </c>
    </row>
    <row r="90">
      <c r="A90" s="12" t="n"/>
      <c r="B90" s="49" t="n"/>
      <c r="C90" s="4" t="n"/>
      <c r="D90" s="4" t="n"/>
      <c r="E90" s="12" t="n"/>
      <c r="F90" s="4" t="n"/>
      <c r="G90" s="4" t="n"/>
      <c r="H90" s="38" t="n"/>
      <c r="I90" s="38" t="n"/>
      <c r="J90" s="12" t="n"/>
      <c r="K90" s="12" t="n"/>
      <c r="L90" s="12" t="n"/>
      <c r="M90" s="12" t="n"/>
      <c r="N90" s="38" t="n"/>
      <c r="O90" s="12" t="n"/>
      <c r="P90" s="4" t="n"/>
      <c r="Q90" s="39" t="n"/>
      <c r="R90" s="40">
        <f>IF(OR($A90="",$Q90=""),"",$Q90+$U90)</f>
        <v/>
      </c>
      <c r="S90" s="41">
        <f>IF(OR($A90="",$H90="",$Q90=""),"",IFERROR($Q90/$H90,0))</f>
        <v/>
      </c>
      <c r="T90" s="42">
        <f>IF(OR($A90="",$H90=""),"",IFERROR($H90/'Inmueble objetivo'!$I$10-1,0))</f>
        <v/>
      </c>
      <c r="U90" s="40">
        <f>IF($A90="","",IF($M90="Sí",3000,0)+IF($O90="Sí",12000,0)+IF($N90&gt;0,$N90*900,0)+IF($P90="Reformado",15000,IF($P90="A reformar",-18000,0)))</f>
        <v/>
      </c>
      <c r="V90" s="43">
        <f>IF($T90="","",IF(ABS($T90)&lt;0.1,1,IF(ABS($T90)&lt;0.2,0.75,0.5)))</f>
        <v/>
      </c>
      <c r="W90" s="40">
        <f>IF(OR($A90="",$R90="",$V90=""),"",$R90*$V90)</f>
        <v/>
      </c>
      <c r="X90" s="4" t="n"/>
      <c r="Y90" s="41">
        <f>IF($A90="","",'Inmueble objetivo'!$T$23)</f>
        <v/>
      </c>
    </row>
    <row r="91">
      <c r="A91" s="12" t="n"/>
      <c r="B91" s="49" t="n"/>
      <c r="C91" s="4" t="n"/>
      <c r="D91" s="4" t="n"/>
      <c r="E91" s="12" t="n"/>
      <c r="F91" s="4" t="n"/>
      <c r="G91" s="4" t="n"/>
      <c r="H91" s="38" t="n"/>
      <c r="I91" s="38" t="n"/>
      <c r="J91" s="12" t="n"/>
      <c r="K91" s="12" t="n"/>
      <c r="L91" s="12" t="n"/>
      <c r="M91" s="12" t="n"/>
      <c r="N91" s="38" t="n"/>
      <c r="O91" s="12" t="n"/>
      <c r="P91" s="4" t="n"/>
      <c r="Q91" s="39" t="n"/>
      <c r="R91" s="44">
        <f>IF(OR($A91="",$Q91=""),"",$Q91+$U91)</f>
        <v/>
      </c>
      <c r="S91" s="45">
        <f>IF(OR($A91="",$H91="",$Q91=""),"",IFERROR($Q91/$H91,0))</f>
        <v/>
      </c>
      <c r="T91" s="46">
        <f>IF(OR($A91="",$H91=""),"",IFERROR($H91/'Inmueble objetivo'!$I$10-1,0))</f>
        <v/>
      </c>
      <c r="U91" s="44">
        <f>IF($A91="","",IF($M91="Sí",3000,0)+IF($O91="Sí",12000,0)+IF($N91&gt;0,$N91*900,0)+IF($P91="Reformado",15000,IF($P91="A reformar",-18000,0)))</f>
        <v/>
      </c>
      <c r="V91" s="47">
        <f>IF($T91="","",IF(ABS($T91)&lt;0.1,1,IF(ABS($T91)&lt;0.2,0.75,0.5)))</f>
        <v/>
      </c>
      <c r="W91" s="44">
        <f>IF(OR($A91="",$R91="",$V91=""),"",$R91*$V91)</f>
        <v/>
      </c>
      <c r="X91" s="4" t="n"/>
      <c r="Y91" s="45">
        <f>IF($A91="","",'Inmueble objetivo'!$T$23)</f>
        <v/>
      </c>
    </row>
    <row r="92">
      <c r="A92" s="12" t="n"/>
      <c r="B92" s="49" t="n"/>
      <c r="C92" s="4" t="n"/>
      <c r="D92" s="4" t="n"/>
      <c r="E92" s="12" t="n"/>
      <c r="F92" s="4" t="n"/>
      <c r="G92" s="4" t="n"/>
      <c r="H92" s="38" t="n"/>
      <c r="I92" s="38" t="n"/>
      <c r="J92" s="12" t="n"/>
      <c r="K92" s="12" t="n"/>
      <c r="L92" s="12" t="n"/>
      <c r="M92" s="12" t="n"/>
      <c r="N92" s="38" t="n"/>
      <c r="O92" s="12" t="n"/>
      <c r="P92" s="4" t="n"/>
      <c r="Q92" s="39" t="n"/>
      <c r="R92" s="40">
        <f>IF(OR($A92="",$Q92=""),"",$Q92+$U92)</f>
        <v/>
      </c>
      <c r="S92" s="41">
        <f>IF(OR($A92="",$H92="",$Q92=""),"",IFERROR($Q92/$H92,0))</f>
        <v/>
      </c>
      <c r="T92" s="42">
        <f>IF(OR($A92="",$H92=""),"",IFERROR($H92/'Inmueble objetivo'!$I$10-1,0))</f>
        <v/>
      </c>
      <c r="U92" s="40">
        <f>IF($A92="","",IF($M92="Sí",3000,0)+IF($O92="Sí",12000,0)+IF($N92&gt;0,$N92*900,0)+IF($P92="Reformado",15000,IF($P92="A reformar",-18000,0)))</f>
        <v/>
      </c>
      <c r="V92" s="43">
        <f>IF($T92="","",IF(ABS($T92)&lt;0.1,1,IF(ABS($T92)&lt;0.2,0.75,0.5)))</f>
        <v/>
      </c>
      <c r="W92" s="40">
        <f>IF(OR($A92="",$R92="",$V92=""),"",$R92*$V92)</f>
        <v/>
      </c>
      <c r="X92" s="4" t="n"/>
      <c r="Y92" s="41">
        <f>IF($A92="","",'Inmueble objetivo'!$T$23)</f>
        <v/>
      </c>
    </row>
    <row r="93">
      <c r="A93" s="12" t="n"/>
      <c r="B93" s="49" t="n"/>
      <c r="C93" s="4" t="n"/>
      <c r="D93" s="4" t="n"/>
      <c r="E93" s="12" t="n"/>
      <c r="F93" s="4" t="n"/>
      <c r="G93" s="4" t="n"/>
      <c r="H93" s="38" t="n"/>
      <c r="I93" s="38" t="n"/>
      <c r="J93" s="12" t="n"/>
      <c r="K93" s="12" t="n"/>
      <c r="L93" s="12" t="n"/>
      <c r="M93" s="12" t="n"/>
      <c r="N93" s="38" t="n"/>
      <c r="O93" s="12" t="n"/>
      <c r="P93" s="4" t="n"/>
      <c r="Q93" s="39" t="n"/>
      <c r="R93" s="44">
        <f>IF(OR($A93="",$Q93=""),"",$Q93+$U93)</f>
        <v/>
      </c>
      <c r="S93" s="45">
        <f>IF(OR($A93="",$H93="",$Q93=""),"",IFERROR($Q93/$H93,0))</f>
        <v/>
      </c>
      <c r="T93" s="46">
        <f>IF(OR($A93="",$H93=""),"",IFERROR($H93/'Inmueble objetivo'!$I$10-1,0))</f>
        <v/>
      </c>
      <c r="U93" s="44">
        <f>IF($A93="","",IF($M93="Sí",3000,0)+IF($O93="Sí",12000,0)+IF($N93&gt;0,$N93*900,0)+IF($P93="Reformado",15000,IF($P93="A reformar",-18000,0)))</f>
        <v/>
      </c>
      <c r="V93" s="47">
        <f>IF($T93="","",IF(ABS($T93)&lt;0.1,1,IF(ABS($T93)&lt;0.2,0.75,0.5)))</f>
        <v/>
      </c>
      <c r="W93" s="44">
        <f>IF(OR($A93="",$R93="",$V93=""),"",$R93*$V93)</f>
        <v/>
      </c>
      <c r="X93" s="4" t="n"/>
      <c r="Y93" s="45">
        <f>IF($A93="","",'Inmueble objetivo'!$T$23)</f>
        <v/>
      </c>
    </row>
    <row r="94">
      <c r="A94" s="12" t="n"/>
      <c r="B94" s="49" t="n"/>
      <c r="C94" s="4" t="n"/>
      <c r="D94" s="4" t="n"/>
      <c r="E94" s="12" t="n"/>
      <c r="F94" s="4" t="n"/>
      <c r="G94" s="4" t="n"/>
      <c r="H94" s="38" t="n"/>
      <c r="I94" s="38" t="n"/>
      <c r="J94" s="12" t="n"/>
      <c r="K94" s="12" t="n"/>
      <c r="L94" s="12" t="n"/>
      <c r="M94" s="12" t="n"/>
      <c r="N94" s="38" t="n"/>
      <c r="O94" s="12" t="n"/>
      <c r="P94" s="4" t="n"/>
      <c r="Q94" s="39" t="n"/>
      <c r="R94" s="40">
        <f>IF(OR($A94="",$Q94=""),"",$Q94+$U94)</f>
        <v/>
      </c>
      <c r="S94" s="41">
        <f>IF(OR($A94="",$H94="",$Q94=""),"",IFERROR($Q94/$H94,0))</f>
        <v/>
      </c>
      <c r="T94" s="42">
        <f>IF(OR($A94="",$H94=""),"",IFERROR($H94/'Inmueble objetivo'!$I$10-1,0))</f>
        <v/>
      </c>
      <c r="U94" s="40">
        <f>IF($A94="","",IF($M94="Sí",3000,0)+IF($O94="Sí",12000,0)+IF($N94&gt;0,$N94*900,0)+IF($P94="Reformado",15000,IF($P94="A reformar",-18000,0)))</f>
        <v/>
      </c>
      <c r="V94" s="43">
        <f>IF($T94="","",IF(ABS($T94)&lt;0.1,1,IF(ABS($T94)&lt;0.2,0.75,0.5)))</f>
        <v/>
      </c>
      <c r="W94" s="40">
        <f>IF(OR($A94="",$R94="",$V94=""),"",$R94*$V94)</f>
        <v/>
      </c>
      <c r="X94" s="4" t="n"/>
      <c r="Y94" s="41">
        <f>IF($A94="","",'Inmueble objetivo'!$T$23)</f>
        <v/>
      </c>
    </row>
    <row r="95">
      <c r="A95" s="12" t="n"/>
      <c r="B95" s="49" t="n"/>
      <c r="C95" s="4" t="n"/>
      <c r="D95" s="4" t="n"/>
      <c r="E95" s="12" t="n"/>
      <c r="F95" s="4" t="n"/>
      <c r="G95" s="4" t="n"/>
      <c r="H95" s="38" t="n"/>
      <c r="I95" s="38" t="n"/>
      <c r="J95" s="12" t="n"/>
      <c r="K95" s="12" t="n"/>
      <c r="L95" s="12" t="n"/>
      <c r="M95" s="12" t="n"/>
      <c r="N95" s="38" t="n"/>
      <c r="O95" s="12" t="n"/>
      <c r="P95" s="4" t="n"/>
      <c r="Q95" s="39" t="n"/>
      <c r="R95" s="44">
        <f>IF(OR($A95="",$Q95=""),"",$Q95+$U95)</f>
        <v/>
      </c>
      <c r="S95" s="45">
        <f>IF(OR($A95="",$H95="",$Q95=""),"",IFERROR($Q95/$H95,0))</f>
        <v/>
      </c>
      <c r="T95" s="46">
        <f>IF(OR($A95="",$H95=""),"",IFERROR($H95/'Inmueble objetivo'!$I$10-1,0))</f>
        <v/>
      </c>
      <c r="U95" s="44">
        <f>IF($A95="","",IF($M95="Sí",3000,0)+IF($O95="Sí",12000,0)+IF($N95&gt;0,$N95*900,0)+IF($P95="Reformado",15000,IF($P95="A reformar",-18000,0)))</f>
        <v/>
      </c>
      <c r="V95" s="47">
        <f>IF($T95="","",IF(ABS($T95)&lt;0.1,1,IF(ABS($T95)&lt;0.2,0.75,0.5)))</f>
        <v/>
      </c>
      <c r="W95" s="44">
        <f>IF(OR($A95="",$R95="",$V95=""),"",$R95*$V95)</f>
        <v/>
      </c>
      <c r="X95" s="4" t="n"/>
      <c r="Y95" s="45">
        <f>IF($A95="","",'Inmueble objetivo'!$T$23)</f>
        <v/>
      </c>
    </row>
    <row r="96">
      <c r="A96" s="12" t="n"/>
      <c r="B96" s="49" t="n"/>
      <c r="C96" s="4" t="n"/>
      <c r="D96" s="4" t="n"/>
      <c r="E96" s="12" t="n"/>
      <c r="F96" s="4" t="n"/>
      <c r="G96" s="4" t="n"/>
      <c r="H96" s="38" t="n"/>
      <c r="I96" s="38" t="n"/>
      <c r="J96" s="12" t="n"/>
      <c r="K96" s="12" t="n"/>
      <c r="L96" s="12" t="n"/>
      <c r="M96" s="12" t="n"/>
      <c r="N96" s="38" t="n"/>
      <c r="O96" s="12" t="n"/>
      <c r="P96" s="4" t="n"/>
      <c r="Q96" s="39" t="n"/>
      <c r="R96" s="40">
        <f>IF(OR($A96="",$Q96=""),"",$Q96+$U96)</f>
        <v/>
      </c>
      <c r="S96" s="41">
        <f>IF(OR($A96="",$H96="",$Q96=""),"",IFERROR($Q96/$H96,0))</f>
        <v/>
      </c>
      <c r="T96" s="42">
        <f>IF(OR($A96="",$H96=""),"",IFERROR($H96/'Inmueble objetivo'!$I$10-1,0))</f>
        <v/>
      </c>
      <c r="U96" s="40">
        <f>IF($A96="","",IF($M96="Sí",3000,0)+IF($O96="Sí",12000,0)+IF($N96&gt;0,$N96*900,0)+IF($P96="Reformado",15000,IF($P96="A reformar",-18000,0)))</f>
        <v/>
      </c>
      <c r="V96" s="43">
        <f>IF($T96="","",IF(ABS($T96)&lt;0.1,1,IF(ABS($T96)&lt;0.2,0.75,0.5)))</f>
        <v/>
      </c>
      <c r="W96" s="40">
        <f>IF(OR($A96="",$R96="",$V96=""),"",$R96*$V96)</f>
        <v/>
      </c>
      <c r="X96" s="4" t="n"/>
      <c r="Y96" s="41">
        <f>IF($A96="","",'Inmueble objetivo'!$T$23)</f>
        <v/>
      </c>
    </row>
    <row r="97">
      <c r="A97" s="12" t="n"/>
      <c r="B97" s="49" t="n"/>
      <c r="C97" s="4" t="n"/>
      <c r="D97" s="4" t="n"/>
      <c r="E97" s="12" t="n"/>
      <c r="F97" s="4" t="n"/>
      <c r="G97" s="4" t="n"/>
      <c r="H97" s="38" t="n"/>
      <c r="I97" s="38" t="n"/>
      <c r="J97" s="12" t="n"/>
      <c r="K97" s="12" t="n"/>
      <c r="L97" s="12" t="n"/>
      <c r="M97" s="12" t="n"/>
      <c r="N97" s="38" t="n"/>
      <c r="O97" s="12" t="n"/>
      <c r="P97" s="4" t="n"/>
      <c r="Q97" s="39" t="n"/>
      <c r="R97" s="44">
        <f>IF(OR($A97="",$Q97=""),"",$Q97+$U97)</f>
        <v/>
      </c>
      <c r="S97" s="45">
        <f>IF(OR($A97="",$H97="",$Q97=""),"",IFERROR($Q97/$H97,0))</f>
        <v/>
      </c>
      <c r="T97" s="46">
        <f>IF(OR($A97="",$H97=""),"",IFERROR($H97/'Inmueble objetivo'!$I$10-1,0))</f>
        <v/>
      </c>
      <c r="U97" s="44">
        <f>IF($A97="","",IF($M97="Sí",3000,0)+IF($O97="Sí",12000,0)+IF($N97&gt;0,$N97*900,0)+IF($P97="Reformado",15000,IF($P97="A reformar",-18000,0)))</f>
        <v/>
      </c>
      <c r="V97" s="47">
        <f>IF($T97="","",IF(ABS($T97)&lt;0.1,1,IF(ABS($T97)&lt;0.2,0.75,0.5)))</f>
        <v/>
      </c>
      <c r="W97" s="44">
        <f>IF(OR($A97="",$R97="",$V97=""),"",$R97*$V97)</f>
        <v/>
      </c>
      <c r="X97" s="4" t="n"/>
      <c r="Y97" s="45">
        <f>IF($A97="","",'Inmueble objetivo'!$T$23)</f>
        <v/>
      </c>
    </row>
    <row r="98">
      <c r="A98" s="12" t="n"/>
      <c r="B98" s="49" t="n"/>
      <c r="C98" s="4" t="n"/>
      <c r="D98" s="4" t="n"/>
      <c r="E98" s="12" t="n"/>
      <c r="F98" s="4" t="n"/>
      <c r="G98" s="4" t="n"/>
      <c r="H98" s="38" t="n"/>
      <c r="I98" s="38" t="n"/>
      <c r="J98" s="12" t="n"/>
      <c r="K98" s="12" t="n"/>
      <c r="L98" s="12" t="n"/>
      <c r="M98" s="12" t="n"/>
      <c r="N98" s="38" t="n"/>
      <c r="O98" s="12" t="n"/>
      <c r="P98" s="4" t="n"/>
      <c r="Q98" s="39" t="n"/>
      <c r="R98" s="40">
        <f>IF(OR($A98="",$Q98=""),"",$Q98+$U98)</f>
        <v/>
      </c>
      <c r="S98" s="41">
        <f>IF(OR($A98="",$H98="",$Q98=""),"",IFERROR($Q98/$H98,0))</f>
        <v/>
      </c>
      <c r="T98" s="42">
        <f>IF(OR($A98="",$H98=""),"",IFERROR($H98/'Inmueble objetivo'!$I$10-1,0))</f>
        <v/>
      </c>
      <c r="U98" s="40">
        <f>IF($A98="","",IF($M98="Sí",3000,0)+IF($O98="Sí",12000,0)+IF($N98&gt;0,$N98*900,0)+IF($P98="Reformado",15000,IF($P98="A reformar",-18000,0)))</f>
        <v/>
      </c>
      <c r="V98" s="43">
        <f>IF($T98="","",IF(ABS($T98)&lt;0.1,1,IF(ABS($T98)&lt;0.2,0.75,0.5)))</f>
        <v/>
      </c>
      <c r="W98" s="40">
        <f>IF(OR($A98="",$R98="",$V98=""),"",$R98*$V98)</f>
        <v/>
      </c>
      <c r="X98" s="4" t="n"/>
      <c r="Y98" s="41">
        <f>IF($A98="","",'Inmueble objetivo'!$T$23)</f>
        <v/>
      </c>
    </row>
    <row r="99">
      <c r="A99" s="12" t="n"/>
      <c r="B99" s="49" t="n"/>
      <c r="C99" s="4" t="n"/>
      <c r="D99" s="4" t="n"/>
      <c r="E99" s="12" t="n"/>
      <c r="F99" s="4" t="n"/>
      <c r="G99" s="4" t="n"/>
      <c r="H99" s="38" t="n"/>
      <c r="I99" s="38" t="n"/>
      <c r="J99" s="12" t="n"/>
      <c r="K99" s="12" t="n"/>
      <c r="L99" s="12" t="n"/>
      <c r="M99" s="12" t="n"/>
      <c r="N99" s="38" t="n"/>
      <c r="O99" s="12" t="n"/>
      <c r="P99" s="4" t="n"/>
      <c r="Q99" s="39" t="n"/>
      <c r="R99" s="44">
        <f>IF(OR($A99="",$Q99=""),"",$Q99+$U99)</f>
        <v/>
      </c>
      <c r="S99" s="45">
        <f>IF(OR($A99="",$H99="",$Q99=""),"",IFERROR($Q99/$H99,0))</f>
        <v/>
      </c>
      <c r="T99" s="46">
        <f>IF(OR($A99="",$H99=""),"",IFERROR($H99/'Inmueble objetivo'!$I$10-1,0))</f>
        <v/>
      </c>
      <c r="U99" s="44">
        <f>IF($A99="","",IF($M99="Sí",3000,0)+IF($O99="Sí",12000,0)+IF($N99&gt;0,$N99*900,0)+IF($P99="Reformado",15000,IF($P99="A reformar",-18000,0)))</f>
        <v/>
      </c>
      <c r="V99" s="47">
        <f>IF($T99="","",IF(ABS($T99)&lt;0.1,1,IF(ABS($T99)&lt;0.2,0.75,0.5)))</f>
        <v/>
      </c>
      <c r="W99" s="44">
        <f>IF(OR($A99="",$R99="",$V99=""),"",$R99*$V99)</f>
        <v/>
      </c>
      <c r="X99" s="4" t="n"/>
      <c r="Y99" s="45">
        <f>IF($A99="","",'Inmueble objetivo'!$T$23)</f>
        <v/>
      </c>
    </row>
    <row r="100">
      <c r="A100" s="12" t="n"/>
      <c r="B100" s="49" t="n"/>
      <c r="C100" s="4" t="n"/>
      <c r="D100" s="4" t="n"/>
      <c r="E100" s="12" t="n"/>
      <c r="F100" s="4" t="n"/>
      <c r="G100" s="4" t="n"/>
      <c r="H100" s="38" t="n"/>
      <c r="I100" s="38" t="n"/>
      <c r="J100" s="12" t="n"/>
      <c r="K100" s="12" t="n"/>
      <c r="L100" s="12" t="n"/>
      <c r="M100" s="12" t="n"/>
      <c r="N100" s="38" t="n"/>
      <c r="O100" s="12" t="n"/>
      <c r="P100" s="4" t="n"/>
      <c r="Q100" s="39" t="n"/>
      <c r="R100" s="40">
        <f>IF(OR($A100="",$Q100=""),"",$Q100+$U100)</f>
        <v/>
      </c>
      <c r="S100" s="41">
        <f>IF(OR($A100="",$H100="",$Q100=""),"",IFERROR($Q100/$H100,0))</f>
        <v/>
      </c>
      <c r="T100" s="42">
        <f>IF(OR($A100="",$H100=""),"",IFERROR($H100/'Inmueble objetivo'!$I$10-1,0))</f>
        <v/>
      </c>
      <c r="U100" s="40">
        <f>IF($A100="","",IF($M100="Sí",3000,0)+IF($O100="Sí",12000,0)+IF($N100&gt;0,$N100*900,0)+IF($P100="Reformado",15000,IF($P100="A reformar",-18000,0)))</f>
        <v/>
      </c>
      <c r="V100" s="43">
        <f>IF($T100="","",IF(ABS($T100)&lt;0.1,1,IF(ABS($T100)&lt;0.2,0.75,0.5)))</f>
        <v/>
      </c>
      <c r="W100" s="40">
        <f>IF(OR($A100="",$R100="",$V100=""),"",$R100*$V100)</f>
        <v/>
      </c>
      <c r="X100" s="4" t="n"/>
      <c r="Y100" s="41">
        <f>IF($A100="","",'Inmueble objetivo'!$T$23)</f>
        <v/>
      </c>
    </row>
    <row r="101">
      <c r="A101" s="12" t="n"/>
      <c r="B101" s="49" t="n"/>
      <c r="C101" s="4" t="n"/>
      <c r="D101" s="4" t="n"/>
      <c r="E101" s="12" t="n"/>
      <c r="F101" s="4" t="n"/>
      <c r="G101" s="4" t="n"/>
      <c r="H101" s="38" t="n"/>
      <c r="I101" s="38" t="n"/>
      <c r="J101" s="12" t="n"/>
      <c r="K101" s="12" t="n"/>
      <c r="L101" s="12" t="n"/>
      <c r="M101" s="12" t="n"/>
      <c r="N101" s="38" t="n"/>
      <c r="O101" s="12" t="n"/>
      <c r="P101" s="4" t="n"/>
      <c r="Q101" s="39" t="n"/>
      <c r="R101" s="44">
        <f>IF(OR($A101="",$Q101=""),"",$Q101+$U101)</f>
        <v/>
      </c>
      <c r="S101" s="45">
        <f>IF(OR($A101="",$H101="",$Q101=""),"",IFERROR($Q101/$H101,0))</f>
        <v/>
      </c>
      <c r="T101" s="46">
        <f>IF(OR($A101="",$H101=""),"",IFERROR($H101/'Inmueble objetivo'!$I$10-1,0))</f>
        <v/>
      </c>
      <c r="U101" s="44">
        <f>IF($A101="","",IF($M101="Sí",3000,0)+IF($O101="Sí",12000,0)+IF($N101&gt;0,$N101*900,0)+IF($P101="Reformado",15000,IF($P101="A reformar",-18000,0)))</f>
        <v/>
      </c>
      <c r="V101" s="47">
        <f>IF($T101="","",IF(ABS($T101)&lt;0.1,1,IF(ABS($T101)&lt;0.2,0.75,0.5)))</f>
        <v/>
      </c>
      <c r="W101" s="44">
        <f>IF(OR($A101="",$R101="",$V101=""),"",$R101*$V101)</f>
        <v/>
      </c>
      <c r="X101" s="4" t="n"/>
      <c r="Y101" s="45">
        <f>IF($A101="","",'Inmueble objetivo'!$T$23)</f>
        <v/>
      </c>
    </row>
    <row r="102"/>
    <row r="103"/>
    <row r="104">
      <c r="A104" s="2" t="inlineStr">
        <is>
          <t>Métricas de mercado</t>
        </is>
      </c>
      <c r="B104" s="2" t="inlineStr">
        <is>
          <t>Resultado</t>
        </is>
      </c>
    </row>
    <row r="105">
      <c r="A105" s="2" t="inlineStr">
        <is>
          <t>Indicador</t>
        </is>
      </c>
      <c r="B105" s="2" t="inlineStr">
        <is>
          <t>Valor</t>
        </is>
      </c>
    </row>
    <row r="106">
      <c r="A106" s="3" t="inlineStr">
        <is>
          <t>Media de precio anunciado</t>
        </is>
      </c>
      <c r="B106" s="35">
        <f>IFERROR(AVERAGE($Q$2:$Q$101),0)</f>
        <v/>
      </c>
    </row>
    <row r="107">
      <c r="A107" s="3" t="inlineStr">
        <is>
          <t>Media de €/m²</t>
        </is>
      </c>
      <c r="B107" s="36">
        <f>IFERROR(AVERAGE($S$2:$S$101),0)</f>
        <v/>
      </c>
    </row>
    <row r="108">
      <c r="A108" s="3" t="inlineStr">
        <is>
          <t>Mediana de €/m²</t>
        </is>
      </c>
      <c r="B108" s="36">
        <f>IFERROR(MEDIAN($S$2:$S$101),0)</f>
        <v/>
      </c>
    </row>
    <row r="109">
      <c r="A109" s="3" t="inlineStr">
        <is>
          <t>Valor ponderado</t>
        </is>
      </c>
      <c r="B109" s="35">
        <f>IFERROR(SUM($W$2:$W$101)/SUM($V$2:$V$101),0)</f>
        <v/>
      </c>
    </row>
    <row r="110">
      <c r="A110" s="3" t="inlineStr">
        <is>
          <t>Número de comparables</t>
        </is>
      </c>
      <c r="B110" s="24">
        <f>COUNTIF($A$2:$A$101,"&lt;&gt;")</f>
        <v/>
      </c>
    </row>
    <row r="111">
      <c r="A111" s="3" t="inlineStr">
        <is>
          <t>Comparables con ascensor</t>
        </is>
      </c>
      <c r="B111" s="24">
        <f>COUNTIF($M$2:$M$101,"Sí")</f>
        <v/>
      </c>
    </row>
  </sheetData>
  <autoFilter ref="A1:Y101"/>
  <conditionalFormatting sqref="U2:U101">
    <cfRule type="expression" priority="1" dxfId="0" stopIfTrue="1">
      <formula>$U2&lt;0</formula>
    </cfRule>
  </conditionalFormatting>
  <conditionalFormatting sqref="R2:R101">
    <cfRule type="expression" priority="2" dxfId="1" stopIfTrue="1">
      <formula>$R2&gt;0</formula>
    </cfRule>
  </conditionalFormatting>
  <dataValidations count="3">
    <dataValidation sqref="B2:B101" showErrorMessage="1" showInputMessage="1" allowBlank="1" type="date"/>
    <dataValidation sqref="M2:M101 O2:O101" showErrorMessage="1" showInputMessage="1" allowBlank="1" type="list">
      <formula1>"Sí,No"</formula1>
    </dataValidation>
    <dataValidation sqref="P2:P101" showErrorMessage="1" showInputMessage="1" allowBlank="1" type="list">
      <formula1>"Reformado,Buen estado,A reformar"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22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20" customWidth="1" min="13" max="13"/>
    <col width="16" customWidth="1" min="14" max="14"/>
    <col width="4" customWidth="1" min="15" max="15"/>
  </cols>
  <sheetData>
    <row r="1" ht="28" customHeight="1">
      <c r="A1" s="1" t="inlineStr">
        <is>
          <t>Resumen ejecutivo de valoración comparativa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2" t="n"/>
    </row>
    <row r="2"/>
    <row r="3">
      <c r="A3" s="2" t="inlineStr">
        <is>
          <t>Indicador</t>
        </is>
      </c>
      <c r="B3" s="2" t="inlineStr">
        <is>
          <t>Resultado</t>
        </is>
      </c>
      <c r="C3" s="2" t="inlineStr">
        <is>
          <t>Referencia</t>
        </is>
      </c>
      <c r="M3" s="2" t="inlineStr">
        <is>
          <t>Estado</t>
        </is>
      </c>
      <c r="N3" s="2" t="inlineStr">
        <is>
          <t>Número</t>
        </is>
      </c>
    </row>
    <row r="4">
      <c r="A4" s="3" t="inlineStr">
        <is>
          <t>Precio objetivo recomendado</t>
        </is>
      </c>
      <c r="B4" s="35">
        <f>'Inmueble objetivo'!$T$20</f>
        <v/>
      </c>
      <c r="C4" s="3" t="inlineStr">
        <is>
          <t>Media de precios ajustados</t>
        </is>
      </c>
      <c r="M4" s="3" t="inlineStr">
        <is>
          <t>Reformado</t>
        </is>
      </c>
      <c r="N4" s="25">
        <f>COUNTIF('Comparables'!$P$2:$P$101,$M4)</f>
        <v/>
      </c>
    </row>
    <row r="5">
      <c r="A5" s="3" t="inlineStr">
        <is>
          <t>Precio mínimo estimado</t>
        </is>
      </c>
      <c r="B5" s="35">
        <f>'Inmueble objetivo'!$T$21</f>
        <v/>
      </c>
      <c r="C5" s="3" t="inlineStr">
        <is>
          <t>Rango inferior</t>
        </is>
      </c>
      <c r="M5" s="3" t="inlineStr">
        <is>
          <t>Buen estado</t>
        </is>
      </c>
      <c r="N5" s="25">
        <f>COUNTIF('Comparables'!$P$2:$P$101,$M5)</f>
        <v/>
      </c>
    </row>
    <row r="6">
      <c r="A6" s="3" t="inlineStr">
        <is>
          <t>Precio máximo estimado</t>
        </is>
      </c>
      <c r="B6" s="35">
        <f>'Inmueble objetivo'!$T$22</f>
        <v/>
      </c>
      <c r="C6" s="3" t="inlineStr">
        <is>
          <t>Rango superior</t>
        </is>
      </c>
      <c r="M6" s="3" t="inlineStr">
        <is>
          <t>A reformar</t>
        </is>
      </c>
      <c r="N6" s="25">
        <f>COUNTIF('Comparables'!$P$2:$P$101,$M6)</f>
        <v/>
      </c>
    </row>
    <row r="7">
      <c r="A7" s="3" t="inlineStr">
        <is>
          <t>€/m² objetivo</t>
        </is>
      </c>
      <c r="B7" s="36">
        <f>'Inmueble objetivo'!$T$23</f>
        <v/>
      </c>
      <c r="C7" s="3" t="inlineStr">
        <is>
          <t>Superficie construida objetivo</t>
        </is>
      </c>
    </row>
    <row r="8">
      <c r="A8" s="3" t="inlineStr">
        <is>
          <t>Media de €/m² del mercado</t>
        </is>
      </c>
      <c r="B8" s="36">
        <f>'Comparables'!$B$107</f>
        <v/>
      </c>
      <c r="C8" s="3" t="inlineStr">
        <is>
          <t>Media de comparables</t>
        </is>
      </c>
    </row>
    <row r="9">
      <c r="A9" s="3" t="inlineStr">
        <is>
          <t>Mediana de €/m² del mercado</t>
        </is>
      </c>
      <c r="B9" s="36">
        <f>'Comparables'!$B$108</f>
        <v/>
      </c>
      <c r="C9" s="3" t="inlineStr">
        <is>
          <t>Mediana de comparables</t>
        </is>
      </c>
    </row>
    <row r="10">
      <c r="A10" s="3" t="inlineStr">
        <is>
          <t>Número de comparables</t>
        </is>
      </c>
      <c r="B10" s="24">
        <f>'Comparables'!$B$110</f>
        <v/>
      </c>
      <c r="C10" s="3" t="inlineStr">
        <is>
          <t>Muestra analizada</t>
        </is>
      </c>
    </row>
    <row r="11">
      <c r="A11" s="3" t="inlineStr">
        <is>
          <t>Nivel de confianza</t>
        </is>
      </c>
      <c r="B11" s="26">
        <f>IF(COUNTIF('Comparables'!$A$2:$A$101,"&lt;&gt;")&gt;=8,"Alta",IF(COUNTIF('Comparables'!$A$2:$A$101,"&lt;&gt;")&gt;=5,"Media","Baja"))</f>
        <v/>
      </c>
      <c r="C11" s="3" t="inlineStr">
        <is>
          <t>Según volumen de muestra</t>
        </is>
      </c>
    </row>
    <row r="12" ht="42" customHeight="1">
      <c r="A12" s="3" t="inlineStr">
        <is>
          <t>Recomendación</t>
        </is>
      </c>
      <c r="B12" s="27">
        <f>IF($B$11="Alta","Recomendada una salida al mercado próxima al precio objetivo.","Ampliar la muestra de comparables antes de publicar.")</f>
        <v/>
      </c>
      <c r="C12" s="3" t="inlineStr">
        <is>
          <t>Conclusión operativa</t>
        </is>
      </c>
    </row>
  </sheetData>
  <mergeCells count="1">
    <mergeCell ref="A1:O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4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Guía de uso del libro de valoración comparativa</t>
        </is>
      </c>
      <c r="B1" s="31" t="n"/>
      <c r="C1" s="31" t="n"/>
      <c r="D1" s="31" t="n"/>
      <c r="E1" s="31" t="n"/>
      <c r="F1" s="32" t="n"/>
    </row>
    <row r="2"/>
    <row r="3">
      <c r="A3" s="2" t="inlineStr">
        <is>
          <t>Hoja</t>
        </is>
      </c>
      <c r="B3" s="2" t="inlineStr">
        <is>
          <t>Uso principal</t>
        </is>
      </c>
      <c r="C3" s="2" t="inlineStr">
        <is>
          <t>Campos editables y resultados</t>
        </is>
      </c>
    </row>
    <row r="4">
      <c r="A4" s="28" t="inlineStr">
        <is>
          <t>Inmueble objetivo</t>
        </is>
      </c>
      <c r="B4" s="28" t="inlineStr">
        <is>
          <t>Introducir la ficha del piso que se desea valorar.</t>
        </is>
      </c>
      <c r="C4" s="28" t="inlineStr">
        <is>
          <t>Editar las celdas amarillas; los importes de valoración se calculan automáticamente.</t>
        </is>
      </c>
    </row>
    <row r="5">
      <c r="A5" s="29" t="inlineStr">
        <is>
          <t>Comparables</t>
        </is>
      </c>
      <c r="B5" s="29" t="inlineStr">
        <is>
          <t>Registrar anuncios o ventas de viviendas similares en Valencia y municipios cercanos.</t>
        </is>
      </c>
      <c r="C5" s="29" t="inlineStr">
        <is>
          <t>Añadir comparables hasta la fila 101. Las columnas azules contienen fórmulas protegidas frente a celdas vacías.</t>
        </is>
      </c>
    </row>
    <row r="6">
      <c r="A6" s="28" t="inlineStr">
        <is>
          <t>Resumen</t>
        </is>
      </c>
      <c r="B6" s="28" t="inlineStr">
        <is>
          <t>Revisar los indicadores clave y los gráficos de apoyo a la decisión.</t>
        </is>
      </c>
      <c r="C6" s="28" t="inlineStr">
        <is>
          <t>Muestra precio recomendado, rango estimado, €/m², confianza y distribución por estado.</t>
        </is>
      </c>
    </row>
    <row r="7">
      <c r="A7" s="29" t="inlineStr">
        <is>
          <t>Consulta rápida</t>
        </is>
      </c>
      <c r="B7" s="29" t="inlineStr">
        <is>
          <t>Usar el campo ID comparable de la hoja Inmueble objetivo.</t>
        </is>
      </c>
      <c r="C7" s="29" t="inlineStr">
        <is>
          <t>Permite recuperar dirección y municipio mediante búsqueda del ID seleccionado.</t>
        </is>
      </c>
    </row>
    <row r="8">
      <c r="A8" s="2" t="inlineStr">
        <is>
          <t>Paso</t>
        </is>
      </c>
      <c r="B8" s="2" t="inlineStr">
        <is>
          <t>Acción</t>
        </is>
      </c>
      <c r="C8" s="2" t="inlineStr">
        <is>
          <t>Resultado esperado</t>
        </is>
      </c>
    </row>
    <row r="9">
      <c r="A9" s="29" t="inlineStr">
        <is>
          <t>1</t>
        </is>
      </c>
      <c r="B9" s="29" t="inlineStr">
        <is>
          <t>Actualizar la ficha del inmueble objetivo.</t>
        </is>
      </c>
      <c r="C9" s="29" t="inlineStr">
        <is>
          <t>Verificar superficie construida, ascensor, garaje, terraza y estado de conservación.</t>
        </is>
      </c>
    </row>
    <row r="10">
      <c r="A10" s="28" t="inlineStr">
        <is>
          <t>2</t>
        </is>
      </c>
      <c r="B10" s="28" t="inlineStr">
        <is>
          <t>Incorporar comparables recientes y verificables.</t>
        </is>
      </c>
      <c r="C10" s="28" t="inlineStr">
        <is>
          <t>Registrar precio anunciado, superficie, características, fuente y observaciones.</t>
        </is>
      </c>
    </row>
    <row r="11">
      <c r="A11" s="29" t="inlineStr">
        <is>
          <t>3</t>
        </is>
      </c>
      <c r="B11" s="29" t="inlineStr">
        <is>
          <t>Revisar los ajustes automáticos.</t>
        </is>
      </c>
      <c r="C11" s="29" t="inlineStr">
        <is>
          <t>Los ajustes consideran ascensor, garaje, terraza y estado de conservación.</t>
        </is>
      </c>
    </row>
    <row r="12">
      <c r="A12" s="28" t="inlineStr">
        <is>
          <t>4</t>
        </is>
      </c>
      <c r="B12" s="28" t="inlineStr">
        <is>
          <t>Analizar el rango y el nivel de confianza.</t>
        </is>
      </c>
      <c r="C12" s="28" t="inlineStr">
        <is>
          <t>Usar el precio objetivo como referencia comercial, complementándolo con visita y contraste profesional.</t>
        </is>
      </c>
    </row>
    <row r="13"/>
    <row r="14"/>
    <row r="15" ht="34" customHeight="1">
      <c r="A15" s="2" t="inlineStr">
        <is>
          <t>Leyenda</t>
        </is>
      </c>
      <c r="B15" s="30" t="inlineStr">
        <is>
          <t>Celdas amarillas: entrada editable. Celdas azules: cálculo automático. Los importes y ratios dependen de la calidad y actualidad de los comparables.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2026-09-07T07:13:39Z</dcterms:created>
  <dcterms:modified xmlns:dcterms="http://purl.org/dc/terms/" xmlns:xsi="http://www.w3.org/2001/XMLSchema-instance" xsi:type="dcterms:W3CDTF">2026-09-07T07:13:39Z</dcterms:modified>
</cp:coreProperties>
</file>