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veedore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0,00%"/>
    <numFmt numFmtId="166" formatCode="0,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14B8A6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" fontId="4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0" fontId="3" fillId="6" borderId="1" applyAlignment="1" pivotButton="0" quotePrefix="0" xfId="0">
      <alignment horizontal="left" vertical="center" wrapText="1"/>
    </xf>
    <xf numFmtId="164" fontId="3" fillId="6" borderId="1" pivotButton="0" quotePrefix="0" xfId="0"/>
    <xf numFmtId="0" fontId="5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0" fontId="1" fillId="0" borderId="0" pivotButton="0" quotePrefix="0" xfId="0"/>
    <xf numFmtId="164" fontId="4" fillId="3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0" fontId="3" fillId="6" borderId="0" applyAlignment="1" pivotButton="0" quotePrefix="0" xfId="0">
      <alignment horizontal="center" vertical="center" wrapText="1"/>
    </xf>
    <xf numFmtId="0" fontId="5" fillId="3" borderId="1" pivotButton="0" quotePrefix="0" xfId="0"/>
    <xf numFmtId="1" fontId="4" fillId="3" borderId="1" pivotButton="0" quotePrefix="0" xfId="0"/>
    <xf numFmtId="0" fontId="5" fillId="5" borderId="1" pivotButton="0" quotePrefix="0" xfId="0"/>
    <xf numFmtId="164" fontId="4" fillId="5" borderId="1" pivotButton="0" quotePrefix="0" xfId="0"/>
    <xf numFmtId="166" fontId="4" fillId="3" borderId="1" pivotButton="0" quotePrefix="0" xfId="0"/>
    <xf numFmtId="1" fontId="4" fillId="5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Facturado por Categoría de Servicio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'Resumen'!$A$4:$A$13</f>
            </numRef>
          </cat>
          <val>
            <numRef>
              <f>'Resumen'!$C$4:$C$13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Proveedores por Categoría</a:t>
            </a:r>
          </a:p>
        </rich>
      </tx>
    </title>
    <plotArea>
      <pieChart>
        <varyColors val="1"/>
        <ser>
          <idx val="0"/>
          <order val="0"/>
          <tx>
            <strRef>
              <f>'Resumen'!B3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'Resumen'!$A$4:$A$13</f>
            </numRef>
          </cat>
          <val>
            <numRef>
              <f>'Resumen'!$B$4:$B$13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2" customWidth="1" min="3" max="3"/>
    <col width="20" customWidth="1" min="4" max="4"/>
    <col width="20" customWidth="1" min="5" max="5"/>
    <col width="14" customWidth="1" min="6" max="6"/>
    <col width="30" customWidth="1" min="7" max="7"/>
    <col width="30" customWidth="1" min="8" max="8"/>
    <col width="14" customWidth="1" min="9" max="9"/>
    <col width="22" customWidth="1" min="10" max="10"/>
    <col width="14" customWidth="1" min="11" max="11"/>
    <col width="14" customWidth="1" min="12" max="12"/>
    <col width="12" customWidth="1" min="13" max="13"/>
    <col width="18" customWidth="1" min="14" max="14"/>
    <col width="20" customWidth="1" min="15" max="15"/>
  </cols>
  <sheetData>
    <row r="1" ht="24" customHeight="1">
      <c r="A1" s="1" t="inlineStr">
        <is>
          <t>REGISTRO DE PROVEEDORES - COMUNIDAD DE PROPIETARIOS</t>
        </is>
      </c>
    </row>
    <row r="2">
      <c r="A2" s="2" t="inlineStr">
        <is>
          <t>Comunidad de Propietarios Residencial Los Almendros - Calle Mayor 12, Madrid</t>
        </is>
      </c>
    </row>
    <row r="3"/>
    <row r="4">
      <c r="A4" s="3" t="inlineStr">
        <is>
          <t>ID</t>
        </is>
      </c>
      <c r="B4" s="3" t="inlineStr">
        <is>
          <t>Nombre / Razón Social</t>
        </is>
      </c>
      <c r="C4" s="3" t="inlineStr">
        <is>
          <t>NIF/CIF</t>
        </is>
      </c>
      <c r="D4" s="3" t="inlineStr">
        <is>
          <t>Categoría de Servicio</t>
        </is>
      </c>
      <c r="E4" s="3" t="inlineStr">
        <is>
          <t>Persona de Contacto</t>
        </is>
      </c>
      <c r="F4" s="3" t="inlineStr">
        <is>
          <t>Teléfono</t>
        </is>
      </c>
      <c r="G4" s="3" t="inlineStr">
        <is>
          <t>Email</t>
        </is>
      </c>
      <c r="H4" s="3" t="inlineStr">
        <is>
          <t>Dirección</t>
        </is>
      </c>
      <c r="I4" s="3" t="inlineStr">
        <is>
          <t>Fecha de Alta</t>
        </is>
      </c>
      <c r="J4" s="3" t="inlineStr">
        <is>
          <t>Importe Facturado Anual (€)</t>
        </is>
      </c>
      <c r="K4" s="3" t="inlineStr">
        <is>
          <t>Nº Facturas Año</t>
        </is>
      </c>
      <c r="L4" s="3" t="inlineStr">
        <is>
          <t>Valoración (1-5)</t>
        </is>
      </c>
      <c r="M4" s="3" t="inlineStr">
        <is>
          <t>Estado</t>
        </is>
      </c>
      <c r="N4" s="3" t="inlineStr">
        <is>
          <t>Fecha Última Factura</t>
        </is>
      </c>
      <c r="O4" s="3" t="inlineStr">
        <is>
          <t>Días desde Última Factura</t>
        </is>
      </c>
    </row>
    <row r="5">
      <c r="A5" s="4" t="n">
        <v>1</v>
      </c>
      <c r="B5" s="5" t="inlineStr">
        <is>
          <t>Fontanería Hermanos Ruiz S.L.</t>
        </is>
      </c>
      <c r="C5" s="4" t="inlineStr">
        <is>
          <t>B12345671</t>
        </is>
      </c>
      <c r="D5" s="4" t="inlineStr">
        <is>
          <t>Fontanería</t>
        </is>
      </c>
      <c r="E5" s="4" t="inlineStr">
        <is>
          <t>Antonio López</t>
        </is>
      </c>
      <c r="F5" s="4" t="inlineStr">
        <is>
          <t>912345601</t>
        </is>
      </c>
      <c r="G5" s="5" t="inlineStr">
        <is>
          <t>info@fontaneriaruiz.es</t>
        </is>
      </c>
      <c r="H5" s="5" t="inlineStr">
        <is>
          <t>Calle Toledo 45, Madrid</t>
        </is>
      </c>
      <c r="I5" s="4" t="inlineStr">
        <is>
          <t>15/01/2022</t>
        </is>
      </c>
      <c r="J5" s="6" t="n">
        <v>3450.75</v>
      </c>
      <c r="K5" s="4" t="n">
        <v>12</v>
      </c>
      <c r="L5" s="7" t="n">
        <v>4</v>
      </c>
      <c r="M5" s="7" t="inlineStr">
        <is>
          <t>Activo</t>
        </is>
      </c>
      <c r="N5" s="4" t="inlineStr">
        <is>
          <t>05/07/2026</t>
        </is>
      </c>
      <c r="O5" s="8">
        <f>IFERROR(TODAY()-DATE(VALUE(MID(N5,7,4)),VALUE(MID(N5,4,2)),VALUE(LEFT(N5,2))),0)</f>
        <v/>
      </c>
    </row>
    <row r="6">
      <c r="A6" s="9" t="n">
        <v>2</v>
      </c>
      <c r="B6" s="10" t="inlineStr">
        <is>
          <t>Electricidad García e Hijos</t>
        </is>
      </c>
      <c r="C6" s="9" t="inlineStr">
        <is>
          <t>B12345672</t>
        </is>
      </c>
      <c r="D6" s="9" t="inlineStr">
        <is>
          <t>Electricidad</t>
        </is>
      </c>
      <c r="E6" s="9" t="inlineStr">
        <is>
          <t>María García</t>
        </is>
      </c>
      <c r="F6" s="9" t="inlineStr">
        <is>
          <t>912345602</t>
        </is>
      </c>
      <c r="G6" s="10" t="inlineStr">
        <is>
          <t>contacto@electricgarcia.es</t>
        </is>
      </c>
      <c r="H6" s="10" t="inlineStr">
        <is>
          <t>Av. Diagonal 405, Barcelona</t>
        </is>
      </c>
      <c r="I6" s="9" t="inlineStr">
        <is>
          <t>22/03/2021</t>
        </is>
      </c>
      <c r="J6" s="6" t="n">
        <v>2890</v>
      </c>
      <c r="K6" s="9" t="n">
        <v>9</v>
      </c>
      <c r="L6" s="7" t="n">
        <v>5</v>
      </c>
      <c r="M6" s="7" t="inlineStr">
        <is>
          <t>Activo</t>
        </is>
      </c>
      <c r="N6" s="9" t="inlineStr">
        <is>
          <t>18/06/2026</t>
        </is>
      </c>
      <c r="O6" s="11">
        <f>IFERROR(TODAY()-DATE(VALUE(MID(N6,7,4)),VALUE(MID(N6,4,2)),VALUE(LEFT(N6,2))),0)</f>
        <v/>
      </c>
    </row>
    <row r="7">
      <c r="A7" s="4" t="n">
        <v>3</v>
      </c>
      <c r="B7" s="5" t="inlineStr">
        <is>
          <t>Limpiezas Sánchez S.L.</t>
        </is>
      </c>
      <c r="C7" s="4" t="inlineStr">
        <is>
          <t>B12345673</t>
        </is>
      </c>
      <c r="D7" s="4" t="inlineStr">
        <is>
          <t>Limpieza</t>
        </is>
      </c>
      <c r="E7" s="4" t="inlineStr">
        <is>
          <t>Manuel Sánchez</t>
        </is>
      </c>
      <c r="F7" s="4" t="inlineStr">
        <is>
          <t>912345603</t>
        </is>
      </c>
      <c r="G7" s="5" t="inlineStr">
        <is>
          <t>administracion@limpiezassanchez.es</t>
        </is>
      </c>
      <c r="H7" s="5" t="inlineStr">
        <is>
          <t>Calle Sierpes 8, Sevilla</t>
        </is>
      </c>
      <c r="I7" s="4" t="inlineStr">
        <is>
          <t>10/09/2020</t>
        </is>
      </c>
      <c r="J7" s="6" t="n">
        <v>8760.5</v>
      </c>
      <c r="K7" s="4" t="n">
        <v>12</v>
      </c>
      <c r="L7" s="7" t="n">
        <v>3</v>
      </c>
      <c r="M7" s="7" t="inlineStr">
        <is>
          <t>Activo</t>
        </is>
      </c>
      <c r="N7" s="4" t="inlineStr">
        <is>
          <t>01/07/2026</t>
        </is>
      </c>
      <c r="O7" s="8">
        <f>IFERROR(TODAY()-DATE(VALUE(MID(N7,7,4)),VALUE(MID(N7,4,2)),VALUE(LEFT(N7,2))),0)</f>
        <v/>
      </c>
    </row>
    <row r="8">
      <c r="A8" s="9" t="n">
        <v>4</v>
      </c>
      <c r="B8" s="10" t="inlineStr">
        <is>
          <t>Jardinería Verde Fernández</t>
        </is>
      </c>
      <c r="C8" s="9" t="inlineStr">
        <is>
          <t>B12345674</t>
        </is>
      </c>
      <c r="D8" s="9" t="inlineStr">
        <is>
          <t>Jardinería</t>
        </is>
      </c>
      <c r="E8" s="9" t="inlineStr">
        <is>
          <t>Laura Fernández</t>
        </is>
      </c>
      <c r="F8" s="9" t="inlineStr">
        <is>
          <t>912345604</t>
        </is>
      </c>
      <c r="G8" s="10" t="inlineStr">
        <is>
          <t>info@jardineriaverde.es</t>
        </is>
      </c>
      <c r="H8" s="10" t="inlineStr">
        <is>
          <t>Calle Colón 22, Valencia</t>
        </is>
      </c>
      <c r="I8" s="9" t="inlineStr">
        <is>
          <t>05/05/2023</t>
        </is>
      </c>
      <c r="J8" s="6" t="n">
        <v>1560</v>
      </c>
      <c r="K8" s="9" t="n">
        <v>6</v>
      </c>
      <c r="L8" s="7" t="n">
        <v>4</v>
      </c>
      <c r="M8" s="7" t="inlineStr">
        <is>
          <t>Activo</t>
        </is>
      </c>
      <c r="N8" s="9" t="inlineStr">
        <is>
          <t>10/06/2026</t>
        </is>
      </c>
      <c r="O8" s="11">
        <f>IFERROR(TODAY()-DATE(VALUE(MID(N8,7,4)),VALUE(MID(N8,4,2)),VALUE(LEFT(N8,2))),0)</f>
        <v/>
      </c>
    </row>
    <row r="9">
      <c r="A9" s="4" t="n">
        <v>5</v>
      </c>
      <c r="B9" s="5" t="inlineStr">
        <is>
          <t>Ascensores Martínez S.A.</t>
        </is>
      </c>
      <c r="C9" s="4" t="inlineStr">
        <is>
          <t>A12345675</t>
        </is>
      </c>
      <c r="D9" s="4" t="inlineStr">
        <is>
          <t>Ascensores</t>
        </is>
      </c>
      <c r="E9" s="4" t="inlineStr">
        <is>
          <t>José Martínez</t>
        </is>
      </c>
      <c r="F9" s="4" t="inlineStr">
        <is>
          <t>912345605</t>
        </is>
      </c>
      <c r="G9" s="5" t="inlineStr">
        <is>
          <t>mantenimiento@ascensoresmartinez.es</t>
        </is>
      </c>
      <c r="H9" s="5" t="inlineStr">
        <is>
          <t>Calle Mayor 12, Madrid</t>
        </is>
      </c>
      <c r="I9" s="4" t="inlineStr">
        <is>
          <t>01/01/2019</t>
        </is>
      </c>
      <c r="J9" s="6" t="n">
        <v>4200</v>
      </c>
      <c r="K9" s="4" t="n">
        <v>4</v>
      </c>
      <c r="L9" s="7" t="n">
        <v>5</v>
      </c>
      <c r="M9" s="7" t="inlineStr">
        <is>
          <t>Activo</t>
        </is>
      </c>
      <c r="N9" s="4" t="inlineStr">
        <is>
          <t>15/07/2026</t>
        </is>
      </c>
      <c r="O9" s="8">
        <f>IFERROR(TODAY()-DATE(VALUE(MID(N9,7,4)),VALUE(MID(N9,4,2)),VALUE(LEFT(N9,2))),0)</f>
        <v/>
      </c>
    </row>
    <row r="10">
      <c r="A10" s="9" t="n">
        <v>6</v>
      </c>
      <c r="B10" s="10" t="inlineStr">
        <is>
          <t>Extintores Ruiz y Cía</t>
        </is>
      </c>
      <c r="C10" s="9" t="inlineStr">
        <is>
          <t>B12345676</t>
        </is>
      </c>
      <c r="D10" s="9" t="inlineStr">
        <is>
          <t>Protección Incendios</t>
        </is>
      </c>
      <c r="E10" s="9" t="inlineStr">
        <is>
          <t>Carmen Ruiz</t>
        </is>
      </c>
      <c r="F10" s="9" t="inlineStr">
        <is>
          <t>912345606</t>
        </is>
      </c>
      <c r="G10" s="10" t="inlineStr">
        <is>
          <t>ventas@extintoresruiz.es</t>
        </is>
      </c>
      <c r="H10" s="10" t="inlineStr">
        <is>
          <t>Calle Alcalá 150, Madrid</t>
        </is>
      </c>
      <c r="I10" s="9" t="inlineStr">
        <is>
          <t>12/11/2022</t>
        </is>
      </c>
      <c r="J10" s="6" t="n">
        <v>980</v>
      </c>
      <c r="K10" s="9" t="n">
        <v>2</v>
      </c>
      <c r="L10" s="7" t="n">
        <v>3</v>
      </c>
      <c r="M10" s="7" t="inlineStr">
        <is>
          <t>Activo</t>
        </is>
      </c>
      <c r="N10" s="9" t="inlineStr">
        <is>
          <t>20/03/2026</t>
        </is>
      </c>
      <c r="O10" s="11">
        <f>IFERROR(TODAY()-DATE(VALUE(MID(N10,7,4)),VALUE(MID(N10,4,2)),VALUE(LEFT(N10,2))),0)</f>
        <v/>
      </c>
    </row>
    <row r="11">
      <c r="A11" s="4" t="n">
        <v>7</v>
      </c>
      <c r="B11" s="5" t="inlineStr">
        <is>
          <t>Administración Fincas López</t>
        </is>
      </c>
      <c r="C11" s="4" t="inlineStr">
        <is>
          <t>B12345677</t>
        </is>
      </c>
      <c r="D11" s="4" t="inlineStr">
        <is>
          <t>Administración</t>
        </is>
      </c>
      <c r="E11" s="4" t="inlineStr">
        <is>
          <t>Antonio López</t>
        </is>
      </c>
      <c r="F11" s="4" t="inlineStr">
        <is>
          <t>912345607</t>
        </is>
      </c>
      <c r="G11" s="5" t="inlineStr">
        <is>
          <t>gestoria@fincaslopez.es</t>
        </is>
      </c>
      <c r="H11" s="5" t="inlineStr">
        <is>
          <t>Paseo de Gracia 30, Barcelona</t>
        </is>
      </c>
      <c r="I11" s="4" t="inlineStr">
        <is>
          <t>01/01/2020</t>
        </is>
      </c>
      <c r="J11" s="6" t="n">
        <v>5400</v>
      </c>
      <c r="K11" s="4" t="n">
        <v>12</v>
      </c>
      <c r="L11" s="7" t="n">
        <v>4</v>
      </c>
      <c r="M11" s="7" t="inlineStr">
        <is>
          <t>Activo</t>
        </is>
      </c>
      <c r="N11" s="4" t="inlineStr">
        <is>
          <t>12/07/2026</t>
        </is>
      </c>
      <c r="O11" s="8">
        <f>IFERROR(TODAY()-DATE(VALUE(MID(N11,7,4)),VALUE(MID(N11,4,2)),VALUE(LEFT(N11,2))),0)</f>
        <v/>
      </c>
    </row>
    <row r="12">
      <c r="A12" s="9" t="n">
        <v>8</v>
      </c>
      <c r="B12" s="10" t="inlineStr">
        <is>
          <t>Pinturas y Reformas Ibérica</t>
        </is>
      </c>
      <c r="C12" s="9" t="inlineStr">
        <is>
          <t>B12345678</t>
        </is>
      </c>
      <c r="D12" s="9" t="inlineStr">
        <is>
          <t>Pintura y Reformas</t>
        </is>
      </c>
      <c r="E12" s="9" t="inlineStr">
        <is>
          <t>Manuel Sánchez</t>
        </is>
      </c>
      <c r="F12" s="9" t="inlineStr">
        <is>
          <t>912345608</t>
        </is>
      </c>
      <c r="G12" s="10" t="inlineStr">
        <is>
          <t>info@pinturasiberica.es</t>
        </is>
      </c>
      <c r="H12" s="10" t="inlineStr">
        <is>
          <t>Calle Larios 5, Málaga</t>
        </is>
      </c>
      <c r="I12" s="9" t="inlineStr">
        <is>
          <t>18/08/2023</t>
        </is>
      </c>
      <c r="J12" s="6" t="n">
        <v>3120.25</v>
      </c>
      <c r="K12" s="9" t="n">
        <v>3</v>
      </c>
      <c r="L12" s="7" t="n">
        <v>2</v>
      </c>
      <c r="M12" s="7" t="inlineStr">
        <is>
          <t>Inactivo</t>
        </is>
      </c>
      <c r="N12" s="9" t="inlineStr">
        <is>
          <t>05/11/2025</t>
        </is>
      </c>
      <c r="O12" s="11">
        <f>IFERROR(TODAY()-DATE(VALUE(MID(N12,7,4)),VALUE(MID(N12,4,2)),VALUE(LEFT(N12,2))),0)</f>
        <v/>
      </c>
    </row>
    <row r="13">
      <c r="A13" s="4" t="n">
        <v>9</v>
      </c>
      <c r="B13" s="5" t="inlineStr">
        <is>
          <t>Cerrajería Central 24h</t>
        </is>
      </c>
      <c r="C13" s="4" t="inlineStr">
        <is>
          <t>B12345679</t>
        </is>
      </c>
      <c r="D13" s="4" t="inlineStr">
        <is>
          <t>Cerrajería</t>
        </is>
      </c>
      <c r="E13" s="4" t="inlineStr">
        <is>
          <t>María García</t>
        </is>
      </c>
      <c r="F13" s="4" t="inlineStr">
        <is>
          <t>912345609</t>
        </is>
      </c>
      <c r="G13" s="5" t="inlineStr">
        <is>
          <t>urgencias@cerrajeriacentral.es</t>
        </is>
      </c>
      <c r="H13" s="5" t="inlineStr">
        <is>
          <t>Gran Vía 20, Madrid</t>
        </is>
      </c>
      <c r="I13" s="4" t="inlineStr">
        <is>
          <t>03/02/2021</t>
        </is>
      </c>
      <c r="J13" s="6" t="n">
        <v>640</v>
      </c>
      <c r="K13" s="4" t="n">
        <v>5</v>
      </c>
      <c r="L13" s="7" t="n">
        <v>3</v>
      </c>
      <c r="M13" s="7" t="inlineStr">
        <is>
          <t>Activo</t>
        </is>
      </c>
      <c r="N13" s="4" t="inlineStr">
        <is>
          <t>28/05/2026</t>
        </is>
      </c>
      <c r="O13" s="8">
        <f>IFERROR(TODAY()-DATE(VALUE(MID(N13,7,4)),VALUE(MID(N13,4,2)),VALUE(LEFT(N13,2))),0)</f>
        <v/>
      </c>
    </row>
    <row r="14">
      <c r="A14" s="9" t="n">
        <v>10</v>
      </c>
      <c r="B14" s="10" t="inlineStr">
        <is>
          <t>Climatización Norte S.L.</t>
        </is>
      </c>
      <c r="C14" s="9" t="inlineStr">
        <is>
          <t>B12345680</t>
        </is>
      </c>
      <c r="D14" s="9" t="inlineStr">
        <is>
          <t>Climatización</t>
        </is>
      </c>
      <c r="E14" s="9" t="inlineStr">
        <is>
          <t>José Martínez</t>
        </is>
      </c>
      <c r="F14" s="9" t="inlineStr">
        <is>
          <t>912345610</t>
        </is>
      </c>
      <c r="G14" s="10" t="inlineStr">
        <is>
          <t>servicio@climanorte.es</t>
        </is>
      </c>
      <c r="H14" s="10" t="inlineStr">
        <is>
          <t>Calle Uría 10, Oviedo</t>
        </is>
      </c>
      <c r="I14" s="9" t="inlineStr">
        <is>
          <t>14/06/2022</t>
        </is>
      </c>
      <c r="J14" s="6" t="n">
        <v>2760</v>
      </c>
      <c r="K14" s="9" t="n">
        <v>4</v>
      </c>
      <c r="L14" s="7" t="n">
        <v>4</v>
      </c>
      <c r="M14" s="7" t="inlineStr">
        <is>
          <t>Activo</t>
        </is>
      </c>
      <c r="N14" s="9" t="inlineStr">
        <is>
          <t>02/07/2026</t>
        </is>
      </c>
      <c r="O14" s="11">
        <f>IFERROR(TODAY()-DATE(VALUE(MID(N14,7,4)),VALUE(MID(N14,4,2)),VALUE(LEFT(N14,2))),0)</f>
        <v/>
      </c>
    </row>
    <row r="15">
      <c r="A15" s="12" t="n"/>
      <c r="B15" s="13" t="inlineStr">
        <is>
          <t>TOTALES / PROMEDIOS</t>
        </is>
      </c>
      <c r="C15" s="12" t="n"/>
      <c r="D15" s="12" t="n"/>
      <c r="E15" s="12" t="n"/>
      <c r="F15" s="12" t="n"/>
      <c r="G15" s="12" t="n"/>
      <c r="H15" s="12" t="n"/>
      <c r="I15" s="12" t="n"/>
      <c r="J15" s="14">
        <f>SUM(J5:J14)</f>
        <v/>
      </c>
      <c r="K15" s="12">
        <f>SUM(K5:K14)</f>
        <v/>
      </c>
      <c r="L15" s="12">
        <f>ROUND(AVERAGE(L5:L14),2)</f>
        <v/>
      </c>
      <c r="M15" s="12">
        <f>COUNTIF(M5:M14,"Activo")&amp;" activos"</f>
        <v/>
      </c>
      <c r="N15" s="12" t="n"/>
      <c r="O15" s="12" t="n"/>
    </row>
    <row r="16"/>
    <row r="17">
      <c r="B17" s="15" t="inlineStr">
        <is>
          <t>Proveedor con mayor facturación:</t>
        </is>
      </c>
      <c r="D17" s="16">
        <f>INDEX(B5:B14,MATCH(MAX(J5:J14),J5:J14,0))</f>
        <v/>
      </c>
    </row>
    <row r="18">
      <c r="B18" s="15" t="inlineStr">
        <is>
          <t>Proveedor peor valorado:</t>
        </is>
      </c>
      <c r="D18" s="16">
        <f>INDEX(B5:B14,MATCH(MIN(L5:L14),L5:L14,0))</f>
        <v/>
      </c>
    </row>
    <row r="19">
      <c r="B19" s="15" t="inlineStr">
        <is>
          <t>Coste medio por factura:</t>
        </is>
      </c>
      <c r="D19" s="17">
        <f>IFERROR(SUM(J5:J14)/SUM(K5:K14),0)</f>
        <v/>
      </c>
    </row>
    <row r="20">
      <c r="B20" s="15" t="inlineStr">
        <is>
          <t>% Proveedores Activos:</t>
        </is>
      </c>
      <c r="D20" s="18">
        <f>IFERROR(COUNTIF(M5:M14,"Activo")/COUNTA(M5:M14),0)</f>
        <v/>
      </c>
    </row>
  </sheetData>
  <mergeCells count="2">
    <mergeCell ref="A1:O1"/>
    <mergeCell ref="A2:O2"/>
  </mergeCells>
  <conditionalFormatting sqref="L5:L14">
    <cfRule type="cellIs" priority="1" operator="lessThan" dxfId="0">
      <formula>3</formula>
    </cfRule>
    <cfRule type="cellIs" priority="2" operator="greaterThanOrEqual" dxfId="1">
      <formula>4</formula>
    </cfRule>
  </conditionalFormatting>
  <conditionalFormatting sqref="M5:M14">
    <cfRule type="expression" priority="3" dxfId="0" stopIfTrue="1">
      <formula>M5="Inactivo"</formula>
    </cfRule>
  </conditionalFormatting>
  <conditionalFormatting sqref="O5:O14">
    <cfRule type="expression" priority="4" dxfId="2">
      <formula>O5&gt;90</formula>
    </cfRule>
  </conditionalFormatting>
  <dataValidations count="3">
    <dataValidation sqref="D5:D14" showErrorMessage="1" showInputMessage="1" allowBlank="1" type="list">
      <formula1>"Fontanería,Electricidad,Limpieza,Jardinería,Ascensores,Protección Incendios,Administración,Pintura y Reformas,Cerrajería,Climatización"</formula1>
    </dataValidation>
    <dataValidation sqref="M5:M14" showErrorMessage="1" showInputMessage="1" allowBlank="1" type="list">
      <formula1>"Activo,Inactivo"</formula1>
    </dataValidation>
    <dataValidation sqref="L5:L14" showErrorMessage="1" showInputMessage="1" allowBlank="1" type="whole" operator="between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20" customWidth="1" min="3" max="3"/>
    <col width="18" customWidth="1" min="4" max="4"/>
    <col width="16" customWidth="1" min="5" max="5"/>
    <col width="16" customWidth="1" min="6" max="6"/>
  </cols>
  <sheetData>
    <row r="1" ht="24" customHeight="1">
      <c r="A1" s="19" t="inlineStr">
        <is>
          <t>PANEL DE CONTROL - PROVEEDORES DE LA COMUNIDAD</t>
        </is>
      </c>
    </row>
    <row r="2"/>
    <row r="3">
      <c r="A3" s="3" t="inlineStr">
        <is>
          <t>Categoría</t>
        </is>
      </c>
      <c r="B3" s="3" t="inlineStr">
        <is>
          <t>Nº Proveedores</t>
        </is>
      </c>
      <c r="C3" s="3" t="inlineStr">
        <is>
          <t>Total Facturado (€)</t>
        </is>
      </c>
      <c r="D3" s="3" t="inlineStr">
        <is>
          <t>Valoración Media</t>
        </is>
      </c>
    </row>
    <row r="4">
      <c r="A4" s="5" t="inlineStr">
        <is>
          <t>Fontanería</t>
        </is>
      </c>
      <c r="B4" s="4">
        <f>COUNTIF(Proveedores!$D$5:$D$14,A4)</f>
        <v/>
      </c>
      <c r="C4" s="20">
        <f>SUMIF(Proveedores!$D$5:$D$14,A4,Proveedores!$J$5:$J$14)</f>
        <v/>
      </c>
      <c r="D4" s="21">
        <f>IFERROR(AVERAGEIF(Proveedores!$D$5:$D$14,A4,Proveedores!$L$5:$L$14),0)</f>
        <v/>
      </c>
    </row>
    <row r="5">
      <c r="A5" s="10" t="inlineStr">
        <is>
          <t>Electricidad</t>
        </is>
      </c>
      <c r="B5" s="9">
        <f>COUNTIF(Proveedores!$D$5:$D$14,A5)</f>
        <v/>
      </c>
      <c r="C5" s="22">
        <f>SUMIF(Proveedores!$D$5:$D$14,A5,Proveedores!$J$5:$J$14)</f>
        <v/>
      </c>
      <c r="D5" s="23">
        <f>IFERROR(AVERAGEIF(Proveedores!$D$5:$D$14,A5,Proveedores!$L$5:$L$14),0)</f>
        <v/>
      </c>
    </row>
    <row r="6">
      <c r="A6" s="5" t="inlineStr">
        <is>
          <t>Limpieza</t>
        </is>
      </c>
      <c r="B6" s="4">
        <f>COUNTIF(Proveedores!$D$5:$D$14,A6)</f>
        <v/>
      </c>
      <c r="C6" s="20">
        <f>SUMIF(Proveedores!$D$5:$D$14,A6,Proveedores!$J$5:$J$14)</f>
        <v/>
      </c>
      <c r="D6" s="21">
        <f>IFERROR(AVERAGEIF(Proveedores!$D$5:$D$14,A6,Proveedores!$L$5:$L$14),0)</f>
        <v/>
      </c>
    </row>
    <row r="7">
      <c r="A7" s="10" t="inlineStr">
        <is>
          <t>Jardinería</t>
        </is>
      </c>
      <c r="B7" s="9">
        <f>COUNTIF(Proveedores!$D$5:$D$14,A7)</f>
        <v/>
      </c>
      <c r="C7" s="22">
        <f>SUMIF(Proveedores!$D$5:$D$14,A7,Proveedores!$J$5:$J$14)</f>
        <v/>
      </c>
      <c r="D7" s="23">
        <f>IFERROR(AVERAGEIF(Proveedores!$D$5:$D$14,A7,Proveedores!$L$5:$L$14),0)</f>
        <v/>
      </c>
    </row>
    <row r="8">
      <c r="A8" s="5" t="inlineStr">
        <is>
          <t>Ascensores</t>
        </is>
      </c>
      <c r="B8" s="4">
        <f>COUNTIF(Proveedores!$D$5:$D$14,A8)</f>
        <v/>
      </c>
      <c r="C8" s="20">
        <f>SUMIF(Proveedores!$D$5:$D$14,A8,Proveedores!$J$5:$J$14)</f>
        <v/>
      </c>
      <c r="D8" s="21">
        <f>IFERROR(AVERAGEIF(Proveedores!$D$5:$D$14,A8,Proveedores!$L$5:$L$14),0)</f>
        <v/>
      </c>
    </row>
    <row r="9">
      <c r="A9" s="10" t="inlineStr">
        <is>
          <t>Protección Incendios</t>
        </is>
      </c>
      <c r="B9" s="9">
        <f>COUNTIF(Proveedores!$D$5:$D$14,A9)</f>
        <v/>
      </c>
      <c r="C9" s="22">
        <f>SUMIF(Proveedores!$D$5:$D$14,A9,Proveedores!$J$5:$J$14)</f>
        <v/>
      </c>
      <c r="D9" s="23">
        <f>IFERROR(AVERAGEIF(Proveedores!$D$5:$D$14,A9,Proveedores!$L$5:$L$14),0)</f>
        <v/>
      </c>
    </row>
    <row r="10">
      <c r="A10" s="5" t="inlineStr">
        <is>
          <t>Administración</t>
        </is>
      </c>
      <c r="B10" s="4">
        <f>COUNTIF(Proveedores!$D$5:$D$14,A10)</f>
        <v/>
      </c>
      <c r="C10" s="20">
        <f>SUMIF(Proveedores!$D$5:$D$14,A10,Proveedores!$J$5:$J$14)</f>
        <v/>
      </c>
      <c r="D10" s="21">
        <f>IFERROR(AVERAGEIF(Proveedores!$D$5:$D$14,A10,Proveedores!$L$5:$L$14),0)</f>
        <v/>
      </c>
    </row>
    <row r="11">
      <c r="A11" s="10" t="inlineStr">
        <is>
          <t>Pintura y Reformas</t>
        </is>
      </c>
      <c r="B11" s="9">
        <f>COUNTIF(Proveedores!$D$5:$D$14,A11)</f>
        <v/>
      </c>
      <c r="C11" s="22">
        <f>SUMIF(Proveedores!$D$5:$D$14,A11,Proveedores!$J$5:$J$14)</f>
        <v/>
      </c>
      <c r="D11" s="23">
        <f>IFERROR(AVERAGEIF(Proveedores!$D$5:$D$14,A11,Proveedores!$L$5:$L$14),0)</f>
        <v/>
      </c>
    </row>
    <row r="12">
      <c r="A12" s="5" t="inlineStr">
        <is>
          <t>Cerrajería</t>
        </is>
      </c>
      <c r="B12" s="4">
        <f>COUNTIF(Proveedores!$D$5:$D$14,A12)</f>
        <v/>
      </c>
      <c r="C12" s="20">
        <f>SUMIF(Proveedores!$D$5:$D$14,A12,Proveedores!$J$5:$J$14)</f>
        <v/>
      </c>
      <c r="D12" s="21">
        <f>IFERROR(AVERAGEIF(Proveedores!$D$5:$D$14,A12,Proveedores!$L$5:$L$14),0)</f>
        <v/>
      </c>
    </row>
    <row r="13">
      <c r="A13" s="10" t="inlineStr">
        <is>
          <t>Climatización</t>
        </is>
      </c>
      <c r="B13" s="9">
        <f>COUNTIF(Proveedores!$D$5:$D$14,A13)</f>
        <v/>
      </c>
      <c r="C13" s="22">
        <f>SUMIF(Proveedores!$D$5:$D$14,A13,Proveedores!$J$5:$J$14)</f>
        <v/>
      </c>
      <c r="D13" s="23">
        <f>IFERROR(AVERAGEIF(Proveedores!$D$5:$D$14,A13,Proveedores!$L$5:$L$14),0)</f>
        <v/>
      </c>
    </row>
    <row r="14"/>
    <row r="15"/>
    <row r="16">
      <c r="A16" s="24" t="inlineStr">
        <is>
          <t>INDICADORES GENERALES</t>
        </is>
      </c>
    </row>
    <row r="17">
      <c r="A17" s="25" t="inlineStr">
        <is>
          <t>Nº Total de Proveedores</t>
        </is>
      </c>
      <c r="B17" s="26">
        <f>COUNTA(Proveedores!B5:B14)</f>
        <v/>
      </c>
    </row>
    <row r="18">
      <c r="A18" s="27" t="inlineStr">
        <is>
          <t>Total Facturado Anual</t>
        </is>
      </c>
      <c r="B18" s="28">
        <f>SUM(Proveedores!J5:J14)</f>
        <v/>
      </c>
    </row>
    <row r="19">
      <c r="A19" s="25" t="inlineStr">
        <is>
          <t>Valoración Media Global</t>
        </is>
      </c>
      <c r="B19" s="29">
        <f>ROUND(AVERAGE(Proveedores!L5:L14),2)</f>
        <v/>
      </c>
    </row>
    <row r="20">
      <c r="A20" s="27" t="inlineStr">
        <is>
          <t>Proveedores Activos</t>
        </is>
      </c>
      <c r="B20" s="30">
        <f>COUNTIF(Proveedores!M5:M14,"Activo")</f>
        <v/>
      </c>
    </row>
    <row r="21">
      <c r="A21" s="25" t="inlineStr">
        <is>
          <t>Proveedores Inactivos</t>
        </is>
      </c>
      <c r="B21" s="26">
        <f>COUNTIF(Proveedores!M5:M14,"Inactivo")</f>
        <v/>
      </c>
    </row>
  </sheetData>
  <mergeCells count="2">
    <mergeCell ref="A1:F1"/>
    <mergeCell ref="A16:B1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4" customHeight="1">
      <c r="A1" s="19" t="inlineStr">
        <is>
          <t>INSTRUCCIONES DE USO</t>
        </is>
      </c>
    </row>
    <row r="2"/>
    <row r="3">
      <c r="A3" s="3" t="inlineStr">
        <is>
          <t>Hoja / Columna</t>
        </is>
      </c>
      <c r="B3" s="3" t="inlineStr">
        <is>
          <t>Descripción</t>
        </is>
      </c>
    </row>
    <row r="4" ht="30" customHeight="1">
      <c r="A4" s="31" t="inlineStr">
        <is>
          <t>Proveedores</t>
        </is>
      </c>
      <c r="B4" s="5" t="inlineStr">
        <is>
          <t>Registro completo de todos los proveedores contratados por la comunidad de propietarios, con sus datos de contacto, facturación y valoración.</t>
        </is>
      </c>
    </row>
    <row r="5" ht="30" customHeight="1">
      <c r="A5" s="32" t="inlineStr">
        <is>
          <t>ID</t>
        </is>
      </c>
      <c r="B5" s="10" t="inlineStr">
        <is>
          <t>Número identificativo único de cada proveedor.</t>
        </is>
      </c>
    </row>
    <row r="6" ht="30" customHeight="1">
      <c r="A6" s="31" t="inlineStr">
        <is>
          <t>Nombre / Razón Social</t>
        </is>
      </c>
      <c r="B6" s="5" t="inlineStr">
        <is>
          <t>Nombre comercial o razón social de la empresa proveedora.</t>
        </is>
      </c>
    </row>
    <row r="7" ht="30" customHeight="1">
      <c r="A7" s="32" t="inlineStr">
        <is>
          <t>NIF/CIF</t>
        </is>
      </c>
      <c r="B7" s="10" t="inlineStr">
        <is>
          <t>Identificador fiscal del proveedor (formato español, ej. B12345678).</t>
        </is>
      </c>
    </row>
    <row r="8" ht="30" customHeight="1">
      <c r="A8" s="31" t="inlineStr">
        <is>
          <t>Categoría de Servicio</t>
        </is>
      </c>
      <c r="B8" s="5" t="inlineStr">
        <is>
          <t>Tipo de servicio prestado; seleccionar de la lista desplegable (celdas amarillas editables).</t>
        </is>
      </c>
    </row>
    <row r="9" ht="30" customHeight="1">
      <c r="A9" s="32" t="inlineStr">
        <is>
          <t>Persona de Contacto</t>
        </is>
      </c>
      <c r="B9" s="10" t="inlineStr">
        <is>
          <t>Nombre de la persona de referencia en la empresa proveedora.</t>
        </is>
      </c>
    </row>
    <row r="10" ht="30" customHeight="1">
      <c r="A10" s="31" t="inlineStr">
        <is>
          <t>Importe Facturado Anual</t>
        </is>
      </c>
      <c r="B10" s="5" t="inlineStr">
        <is>
          <t>Total facturado por el proveedor durante el año en curso, en euros.</t>
        </is>
      </c>
    </row>
    <row r="11" ht="30" customHeight="1">
      <c r="A11" s="32" t="inlineStr">
        <is>
          <t>Nº Facturas Año</t>
        </is>
      </c>
      <c r="B11" s="10" t="inlineStr">
        <is>
          <t>Cantidad de facturas emitidas por el proveedor durante el año.</t>
        </is>
      </c>
    </row>
    <row r="12" ht="30" customHeight="1">
      <c r="A12" s="31" t="inlineStr">
        <is>
          <t>Valoración (1-5)</t>
        </is>
      </c>
      <c r="B12" s="5" t="inlineStr">
        <is>
          <t>Puntuación de calidad del servicio; 1=muy deficiente, 5=excelente. Se resalta en rojo si es menor de 3 y en verde si es 4 o más.</t>
        </is>
      </c>
    </row>
    <row r="13" ht="30" customHeight="1">
      <c r="A13" s="32" t="inlineStr">
        <is>
          <t>Estado</t>
        </is>
      </c>
      <c r="B13" s="10" t="inlineStr">
        <is>
          <t>Indica si el proveedor está Activo o Inactivo actualmente. Se resalta en rojo si es Inactivo.</t>
        </is>
      </c>
    </row>
    <row r="14" ht="30" customHeight="1">
      <c r="A14" s="31" t="inlineStr">
        <is>
          <t>Días desde Última Factura</t>
        </is>
      </c>
      <c r="B14" s="5" t="inlineStr">
        <is>
          <t>Calculado automáticamente desde la fecha de última factura hasta hoy; se resalta si supera 90 días.</t>
        </is>
      </c>
    </row>
    <row r="15" ht="30" customHeight="1">
      <c r="A15" s="32" t="inlineStr">
        <is>
          <t>Resumen</t>
        </is>
      </c>
      <c r="B15" s="10" t="inlineStr">
        <is>
          <t>Panel con tablas agregadas por categoría de servicio y gráficos (barras y circular) para visualizar la distribución del gasto y proveedores.</t>
        </is>
      </c>
    </row>
    <row r="16" ht="30" customHeight="1">
      <c r="A16" s="31" t="inlineStr">
        <is>
          <t>Indicadores Generales</t>
        </is>
      </c>
      <c r="B16" s="5" t="inlineStr">
        <is>
          <t>Totales y promedios clave: número de proveedores, facturación total, valoración media y proveedores activos/inactivos.</t>
        </is>
      </c>
    </row>
    <row r="17" ht="30" customHeight="1">
      <c r="A17" s="32" t="inlineStr">
        <is>
          <t>Validaciones</t>
        </is>
      </c>
      <c r="B17" s="10" t="inlineStr">
        <is>
          <t>Las columnas Categoría, Estado y Valoración disponen de listas desplegables o rangos permitidos para evitar errores de introducción de datos.</t>
        </is>
      </c>
    </row>
    <row r="18" ht="30" customHeight="1">
      <c r="A18" s="31" t="inlineStr">
        <is>
          <t>Actualización</t>
        </is>
      </c>
      <c r="B18" s="5" t="inlineStr">
        <is>
          <t>Modifique únicamente las celdas de fondo amarillo (datos editables); el resto de celdas contienen fórmulas que se recalculan automáticamente.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2026-07-21T15:29:33Z</dcterms:created>
  <dcterms:modified xmlns:dcterms="http://purl.org/dc/terms/" xmlns:xsi="http://www.w3.org/2001/XMLSchema-instance" xsi:type="dcterms:W3CDTF">2026-07-21T15:29:33Z</dcterms:modified>
</cp:coreProperties>
</file>