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_Alquiler" sheetId="1" state="visible" r:id="rId1"/>
    <sheet xmlns:r="http://schemas.openxmlformats.org/officeDocument/2006/relationships" name="Resumen_IRPF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#.##0"/>
    <numFmt numFmtId="166" formatCode="0,00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1E293B"/>
      <sz val="10"/>
    </font>
    <font>
      <b val="1"/>
      <color rgb="00FFFFFF"/>
      <sz val="10"/>
    </font>
    <font>
      <b val="1"/>
      <color rgb="00FFFFFF"/>
      <sz val="13"/>
    </font>
    <font>
      <b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 wrapText="1"/>
    </xf>
    <xf numFmtId="164" fontId="0" fillId="0" borderId="0" pivotButton="0" quotePrefix="0" xfId="0"/>
    <xf numFmtId="0" fontId="5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1"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Ingresos vs Gastos vs Rendimiento Neto por Inmueble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'Resumen_IRPF'!C18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'Resumen_IRPF'!$A$19:$A$27</f>
            </numRef>
          </cat>
          <val>
            <numRef>
              <f>'Resumen_IRPF'!$C$19:$C$27</f>
            </numRef>
          </val>
        </ser>
        <ser>
          <idx val="1"/>
          <order val="1"/>
          <tx>
            <strRef>
              <f>'Resumen_IRPF'!D18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'Resumen_IRPF'!$A$19:$A$27</f>
            </numRef>
          </cat>
          <val>
            <numRef>
              <f>'Resumen_IRPF'!$D$19:$D$27</f>
            </numRef>
          </val>
        </ser>
        <ser>
          <idx val="2"/>
          <order val="2"/>
          <tx>
            <strRef>
              <f>'Resumen_IRPF'!E18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'Resumen_IRPF'!$A$19:$A$27</f>
            </numRef>
          </cat>
          <val>
            <numRef>
              <f>'Resumen_IRPF'!$E$19:$E$27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Reducción 60% vs Rendimiento Sujeto a IRPF</a:t>
            </a:r>
          </a:p>
        </rich>
      </tx>
    </title>
    <plotArea>
      <pieChart>
        <varyColors val="1"/>
        <ser>
          <idx val="0"/>
          <order val="0"/>
          <tx>
            <strRef>
              <f>'Resumen_IRPF'!B30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'Resumen_IRPF'!$A$31:$A$32</f>
            </numRef>
          </cat>
          <val>
            <numRef>
              <f>'Resumen_IRPF'!$B$31:$B$32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31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31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4" customWidth="1" min="3" max="3"/>
    <col width="22" customWidth="1" min="4" max="4"/>
    <col width="20" customWidth="1" min="5" max="5"/>
    <col width="30" customWidth="1" min="6" max="6"/>
    <col width="16" customWidth="1" min="7" max="7"/>
    <col width="22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6" customWidth="1" min="14" max="14"/>
    <col width="13" customWidth="1" min="15" max="15"/>
    <col width="11" customWidth="1" min="16" max="16"/>
    <col width="13" customWidth="1" min="17" max="17"/>
    <col width="13" customWidth="1" min="18" max="18"/>
    <col width="18" customWidth="1" min="19" max="19"/>
    <col width="17" customWidth="1" min="20" max="20"/>
    <col width="17" customWidth="1" min="21" max="21"/>
    <col width="16" customWidth="1" min="22" max="22"/>
    <col width="15" customWidth="1" min="23" max="23"/>
    <col width="22" customWidth="1" min="24" max="24"/>
    <col width="22" customWidth="1" min="25" max="25"/>
    <col width="28" customWidth="1" min="26" max="26"/>
  </cols>
  <sheetData>
    <row r="1" ht="38" customHeight="1">
      <c r="A1" s="1" t="inlineStr">
        <is>
          <t>ID_Contrato</t>
        </is>
      </c>
      <c r="B1" s="1" t="inlineStr">
        <is>
          <t>Propietario / Sociedad</t>
        </is>
      </c>
      <c r="C1" s="1" t="inlineStr">
        <is>
          <t>NIF</t>
        </is>
      </c>
      <c r="D1" s="1" t="inlineStr">
        <is>
          <t>Inquilino</t>
        </is>
      </c>
      <c r="E1" s="1" t="inlineStr">
        <is>
          <t>Inmueble</t>
        </is>
      </c>
      <c r="F1" s="1" t="inlineStr">
        <is>
          <t>Dirección</t>
        </is>
      </c>
      <c r="G1" s="1" t="inlineStr">
        <is>
          <t>Ciudad</t>
        </is>
      </c>
      <c r="H1" s="1" t="inlineStr">
        <is>
          <t>Referencia_Catastral</t>
        </is>
      </c>
      <c r="I1" s="1" t="inlineStr">
        <is>
          <t>Fecha_Contrato</t>
        </is>
      </c>
      <c r="J1" s="1" t="inlineStr">
        <is>
          <t>Fecha_Fin</t>
        </is>
      </c>
      <c r="K1" s="1" t="inlineStr">
        <is>
          <t>Uso_Vivienda_Habitual</t>
        </is>
      </c>
      <c r="L1" s="1" t="inlineStr">
        <is>
          <t>Renta_Mensual_€</t>
        </is>
      </c>
      <c r="M1" s="1" t="inlineStr">
        <is>
          <t>Meses_Alquilados</t>
        </is>
      </c>
      <c r="N1" s="1" t="inlineStr">
        <is>
          <t>Ingresos_Anuales_€</t>
        </is>
      </c>
      <c r="O1" s="1" t="inlineStr">
        <is>
          <t>Comunidad_€</t>
        </is>
      </c>
      <c r="P1" s="1" t="inlineStr">
        <is>
          <t>IBI_€</t>
        </is>
      </c>
      <c r="Q1" s="1" t="inlineStr">
        <is>
          <t>Seguro_Hogar_€</t>
        </is>
      </c>
      <c r="R1" s="1" t="inlineStr">
        <is>
          <t>Reparaciones_€</t>
        </is>
      </c>
      <c r="S1" s="1" t="inlineStr">
        <is>
          <t>Intereses_Hipoteca_€</t>
        </is>
      </c>
      <c r="T1" s="1" t="inlineStr">
        <is>
          <t>Amortización_3pct_€</t>
        </is>
      </c>
      <c r="U1" s="1" t="inlineStr">
        <is>
          <t>Gastos_Deducibles_€</t>
        </is>
      </c>
      <c r="V1" s="1" t="inlineStr">
        <is>
          <t>Rendimiento_Neto_€</t>
        </is>
      </c>
      <c r="W1" s="1" t="inlineStr">
        <is>
          <t>Reducción_60pct_€</t>
        </is>
      </c>
      <c r="X1" s="1" t="inlineStr">
        <is>
          <t>Rendimiento_Tras_Reducción_€</t>
        </is>
      </c>
      <c r="Y1" s="1" t="inlineStr">
        <is>
          <t>Tipo_Reducción_Aplicable</t>
        </is>
      </c>
      <c r="Z1" s="1" t="inlineStr">
        <is>
          <t>Observaciones</t>
        </is>
      </c>
    </row>
    <row r="2">
      <c r="A2" s="2" t="inlineStr">
        <is>
          <t>ALQ-2026-001</t>
        </is>
      </c>
      <c r="B2" s="3" t="inlineStr">
        <is>
          <t>María García</t>
        </is>
      </c>
      <c r="C2" s="3" t="inlineStr">
        <is>
          <t>12345678Z</t>
        </is>
      </c>
      <c r="D2" s="3" t="inlineStr">
        <is>
          <t>Pedro Alonso Vega</t>
        </is>
      </c>
      <c r="E2" s="3" t="inlineStr">
        <is>
          <t>Piso 3ºB</t>
        </is>
      </c>
      <c r="F2" s="3" t="inlineStr">
        <is>
          <t>Calle Mayor 12 3ºB</t>
        </is>
      </c>
      <c r="G2" s="3" t="inlineStr">
        <is>
          <t>Madrid</t>
        </is>
      </c>
      <c r="H2" s="3" t="inlineStr">
        <is>
          <t>9872301VK5129A0001TY</t>
        </is>
      </c>
      <c r="I2" s="2" t="inlineStr">
        <is>
          <t>01/01/2026</t>
        </is>
      </c>
      <c r="J2" s="2" t="inlineStr">
        <is>
          <t>31/12/2026</t>
        </is>
      </c>
      <c r="K2" s="4" t="inlineStr">
        <is>
          <t>Sí</t>
        </is>
      </c>
      <c r="L2" s="5" t="n">
        <v>1250</v>
      </c>
      <c r="M2" s="6" t="n">
        <v>12</v>
      </c>
      <c r="N2" s="5">
        <f>L2*M2</f>
        <v/>
      </c>
      <c r="O2" s="5" t="n">
        <v>85</v>
      </c>
      <c r="P2" s="5" t="n">
        <v>480</v>
      </c>
      <c r="Q2" s="5" t="n">
        <v>220</v>
      </c>
      <c r="R2" s="5" t="n">
        <v>0</v>
      </c>
      <c r="S2" s="5" t="n">
        <v>3600</v>
      </c>
      <c r="T2" s="5">
        <f>N2*0.03</f>
        <v/>
      </c>
      <c r="U2" s="5">
        <f>SUM(O2,P2,Q2,R2,S2,T2)</f>
        <v/>
      </c>
      <c r="V2" s="5">
        <f>N2-U2</f>
        <v/>
      </c>
      <c r="W2" s="5">
        <f>IF(K2="Sí",MAX(0,V2*0.6),0)</f>
        <v/>
      </c>
      <c r="X2" s="5">
        <f>V2-W2</f>
        <v/>
      </c>
      <c r="Y2" s="2">
        <f>IF(K2="Sí","60% aplicable","No aplicable")</f>
        <v/>
      </c>
      <c r="Z2" s="6" t="inlineStr">
        <is>
          <t>Contrato anual vigente</t>
        </is>
      </c>
    </row>
    <row r="3">
      <c r="A3" s="7" t="inlineStr">
        <is>
          <t>ALQ-2026-002</t>
        </is>
      </c>
      <c r="B3" s="8" t="inlineStr">
        <is>
          <t>Antonio López</t>
        </is>
      </c>
      <c r="C3" s="8" t="inlineStr">
        <is>
          <t>87654321X</t>
        </is>
      </c>
      <c r="D3" s="8" t="inlineStr">
        <is>
          <t>Sara Molina Castillo</t>
        </is>
      </c>
      <c r="E3" s="8" t="inlineStr">
        <is>
          <t>Apartamento 2º</t>
        </is>
      </c>
      <c r="F3" s="8" t="inlineStr">
        <is>
          <t>Av. Diagonal 405 2º</t>
        </is>
      </c>
      <c r="G3" s="8" t="inlineStr">
        <is>
          <t>Barcelona</t>
        </is>
      </c>
      <c r="H3" s="8" t="inlineStr">
        <is>
          <t>0800701DF3812F0001QY</t>
        </is>
      </c>
      <c r="I3" s="7" t="inlineStr">
        <is>
          <t>01/02/2026</t>
        </is>
      </c>
      <c r="J3" s="7" t="inlineStr">
        <is>
          <t>31/01/2027</t>
        </is>
      </c>
      <c r="K3" s="4" t="inlineStr">
        <is>
          <t>Sí</t>
        </is>
      </c>
      <c r="L3" s="9" t="n">
        <v>1450</v>
      </c>
      <c r="M3" s="10" t="n">
        <v>11</v>
      </c>
      <c r="N3" s="9">
        <f>L3*M3</f>
        <v/>
      </c>
      <c r="O3" s="9" t="n">
        <v>120</v>
      </c>
      <c r="P3" s="9" t="n">
        <v>540</v>
      </c>
      <c r="Q3" s="9" t="n">
        <v>310</v>
      </c>
      <c r="R3" s="9" t="n">
        <v>450</v>
      </c>
      <c r="S3" s="9" t="n">
        <v>4200</v>
      </c>
      <c r="T3" s="9">
        <f>N3*0.03</f>
        <v/>
      </c>
      <c r="U3" s="9">
        <f>SUM(O3,P3,Q3,R3,S3,T3)</f>
        <v/>
      </c>
      <c r="V3" s="9">
        <f>N3-U3</f>
        <v/>
      </c>
      <c r="W3" s="9">
        <f>IF(K3="Sí",MAX(0,V3*0.6),0)</f>
        <v/>
      </c>
      <c r="X3" s="9">
        <f>V3-W3</f>
        <v/>
      </c>
      <c r="Y3" s="7">
        <f>IF(K3="Sí","60% aplicable","No aplicable")</f>
        <v/>
      </c>
      <c r="Z3" s="10" t="inlineStr">
        <is>
          <t>Alquiler vivienda habitual</t>
        </is>
      </c>
    </row>
    <row r="4">
      <c r="A4" s="2" t="inlineStr">
        <is>
          <t>ALQ-2026-003</t>
        </is>
      </c>
      <c r="B4" s="3" t="inlineStr">
        <is>
          <t>Carmen Ruiz</t>
        </is>
      </c>
      <c r="C4" s="3" t="inlineStr">
        <is>
          <t>34567890M</t>
        </is>
      </c>
      <c r="D4" s="3" t="inlineStr">
        <is>
          <t>Juan Carlos Pérez</t>
        </is>
      </c>
      <c r="E4" s="3" t="inlineStr">
        <is>
          <t>Dúplex bajo</t>
        </is>
      </c>
      <c r="F4" s="3" t="inlineStr">
        <is>
          <t>Calle Sierpes 8 bajo</t>
        </is>
      </c>
      <c r="G4" s="3" t="inlineStr">
        <is>
          <t>Sevilla</t>
        </is>
      </c>
      <c r="H4" s="3" t="inlineStr">
        <is>
          <t>4109101TG3438A0001OX</t>
        </is>
      </c>
      <c r="I4" s="2" t="inlineStr">
        <is>
          <t>15/01/2026</t>
        </is>
      </c>
      <c r="J4" s="2" t="inlineStr">
        <is>
          <t>14/01/2027</t>
        </is>
      </c>
      <c r="K4" s="4" t="inlineStr">
        <is>
          <t>Sí</t>
        </is>
      </c>
      <c r="L4" s="5" t="n">
        <v>850</v>
      </c>
      <c r="M4" s="6" t="n">
        <v>12</v>
      </c>
      <c r="N4" s="5">
        <f>L4*M4</f>
        <v/>
      </c>
      <c r="O4" s="5" t="n">
        <v>60</v>
      </c>
      <c r="P4" s="5" t="n">
        <v>390</v>
      </c>
      <c r="Q4" s="5" t="n">
        <v>180</v>
      </c>
      <c r="R4" s="5" t="n">
        <v>200</v>
      </c>
      <c r="S4" s="5" t="n">
        <v>2100</v>
      </c>
      <c r="T4" s="5">
        <f>N4*0.03</f>
        <v/>
      </c>
      <c r="U4" s="5">
        <f>SUM(O4,P4,Q4,R4,S4,T4)</f>
        <v/>
      </c>
      <c r="V4" s="5">
        <f>N4-U4</f>
        <v/>
      </c>
      <c r="W4" s="5">
        <f>IF(K4="Sí",MAX(0,V4*0.6),0)</f>
        <v/>
      </c>
      <c r="X4" s="5">
        <f>V4-W4</f>
        <v/>
      </c>
      <c r="Y4" s="2">
        <f>IF(K4="Sí","60% aplicable","No aplicable")</f>
        <v/>
      </c>
      <c r="Z4" s="6" t="inlineStr">
        <is>
          <t>Rendimiento neto reducido</t>
        </is>
      </c>
    </row>
    <row r="5">
      <c r="A5" s="7" t="inlineStr">
        <is>
          <t>ALQ-2026-004</t>
        </is>
      </c>
      <c r="B5" s="8" t="inlineStr">
        <is>
          <t>José Martínez</t>
        </is>
      </c>
      <c r="C5" s="8" t="inlineStr">
        <is>
          <t>56789012H</t>
        </is>
      </c>
      <c r="D5" s="8" t="inlineStr">
        <is>
          <t>Lucía Fernández Ramos</t>
        </is>
      </c>
      <c r="E5" s="8" t="inlineStr">
        <is>
          <t>Piso 1ºA</t>
        </is>
      </c>
      <c r="F5" s="8" t="inlineStr">
        <is>
          <t>Calle Colón 22 1ºA</t>
        </is>
      </c>
      <c r="G5" s="8" t="inlineStr">
        <is>
          <t>Valencia</t>
        </is>
      </c>
      <c r="H5" s="8" t="inlineStr">
        <is>
          <t>4625001YJ2752A0001PK</t>
        </is>
      </c>
      <c r="I5" s="7" t="inlineStr">
        <is>
          <t>01/03/2026</t>
        </is>
      </c>
      <c r="J5" s="7" t="inlineStr">
        <is>
          <t>28/02/2027</t>
        </is>
      </c>
      <c r="K5" s="4" t="inlineStr">
        <is>
          <t>Sí</t>
        </is>
      </c>
      <c r="L5" s="9" t="n">
        <v>950</v>
      </c>
      <c r="M5" s="10" t="n">
        <v>10</v>
      </c>
      <c r="N5" s="9">
        <f>L5*M5</f>
        <v/>
      </c>
      <c r="O5" s="9" t="n">
        <v>75</v>
      </c>
      <c r="P5" s="9" t="n">
        <v>420</v>
      </c>
      <c r="Q5" s="9" t="n">
        <v>200</v>
      </c>
      <c r="R5" s="9" t="n">
        <v>0</v>
      </c>
      <c r="S5" s="9" t="n">
        <v>0</v>
      </c>
      <c r="T5" s="9">
        <f>N5*0.03</f>
        <v/>
      </c>
      <c r="U5" s="9">
        <f>SUM(O5,P5,Q5,R5,S5,T5)</f>
        <v/>
      </c>
      <c r="V5" s="9">
        <f>N5-U5</f>
        <v/>
      </c>
      <c r="W5" s="9">
        <f>IF(K5="Sí",MAX(0,V5*0.6),0)</f>
        <v/>
      </c>
      <c r="X5" s="9">
        <f>V5-W5</f>
        <v/>
      </c>
      <c r="Y5" s="7">
        <f>IF(K5="Sí","60% aplicable","No aplicable")</f>
        <v/>
      </c>
      <c r="Z5" s="10" t="inlineStr">
        <is>
          <t>Sin hipoteca</t>
        </is>
      </c>
    </row>
    <row r="6">
      <c r="A6" s="2" t="inlineStr">
        <is>
          <t>ALQ-2026-005</t>
        </is>
      </c>
      <c r="B6" s="3" t="inlineStr">
        <is>
          <t>Laura Fernández</t>
        </is>
      </c>
      <c r="C6" s="3" t="inlineStr">
        <is>
          <t>78901234W</t>
        </is>
      </c>
      <c r="D6" s="3" t="inlineStr">
        <is>
          <t>Miguel Ángel Torres</t>
        </is>
      </c>
      <c r="E6" s="3" t="inlineStr">
        <is>
          <t>Estudio</t>
        </is>
      </c>
      <c r="F6" s="3" t="inlineStr">
        <is>
          <t>Paseo de la Castellana 180 5ºC</t>
        </is>
      </c>
      <c r="G6" s="3" t="inlineStr">
        <is>
          <t>Madrid</t>
        </is>
      </c>
      <c r="H6" s="3" t="inlineStr">
        <is>
          <t>2807901VK4817A0001RM</t>
        </is>
      </c>
      <c r="I6" s="2" t="inlineStr">
        <is>
          <t>01/04/2026</t>
        </is>
      </c>
      <c r="J6" s="2" t="inlineStr">
        <is>
          <t>31/03/2027</t>
        </is>
      </c>
      <c r="K6" s="4" t="inlineStr">
        <is>
          <t>No</t>
        </is>
      </c>
      <c r="L6" s="5" t="n">
        <v>1850</v>
      </c>
      <c r="M6" s="6" t="n">
        <v>9</v>
      </c>
      <c r="N6" s="5">
        <f>L6*M6</f>
        <v/>
      </c>
      <c r="O6" s="5" t="n">
        <v>150</v>
      </c>
      <c r="P6" s="5" t="n">
        <v>600</v>
      </c>
      <c r="Q6" s="5" t="n">
        <v>350</v>
      </c>
      <c r="R6" s="5" t="n">
        <v>800</v>
      </c>
      <c r="S6" s="5" t="n">
        <v>5200</v>
      </c>
      <c r="T6" s="5">
        <f>N6*0.03</f>
        <v/>
      </c>
      <c r="U6" s="5">
        <f>SUM(O6,P6,Q6,R6,S6,T6)</f>
        <v/>
      </c>
      <c r="V6" s="5">
        <f>N6-U6</f>
        <v/>
      </c>
      <c r="W6" s="5">
        <f>IF(K6="Sí",MAX(0,V6*0.6),0)</f>
        <v/>
      </c>
      <c r="X6" s="5">
        <f>V6-W6</f>
        <v/>
      </c>
      <c r="Y6" s="2">
        <f>IF(K6="Sí","60% aplicable","No aplicable")</f>
        <v/>
      </c>
      <c r="Z6" s="6" t="inlineStr">
        <is>
          <t>Uso turístico, sin reducción</t>
        </is>
      </c>
    </row>
    <row r="7">
      <c r="A7" s="7" t="inlineStr">
        <is>
          <t>ALQ-2026-006</t>
        </is>
      </c>
      <c r="B7" s="8" t="inlineStr">
        <is>
          <t>Manuel Sánchez</t>
        </is>
      </c>
      <c r="C7" s="8" t="inlineStr">
        <is>
          <t>90123456K</t>
        </is>
      </c>
      <c r="D7" s="8" t="inlineStr">
        <is>
          <t>Ana Belén Jiménez</t>
        </is>
      </c>
      <c r="E7" s="8" t="inlineStr">
        <is>
          <t>Piso 4ºD</t>
        </is>
      </c>
      <c r="F7" s="8" t="inlineStr">
        <is>
          <t>Calle Larios 5 4ºD</t>
        </is>
      </c>
      <c r="G7" s="8" t="inlineStr">
        <is>
          <t>Málaga</t>
        </is>
      </c>
      <c r="H7" s="8" t="inlineStr">
        <is>
          <t>2904901UF4603A0001ZY</t>
        </is>
      </c>
      <c r="I7" s="7" t="inlineStr">
        <is>
          <t>01/01/2026</t>
        </is>
      </c>
      <c r="J7" s="7" t="inlineStr">
        <is>
          <t>31/12/2026</t>
        </is>
      </c>
      <c r="K7" s="4" t="inlineStr">
        <is>
          <t>Sí</t>
        </is>
      </c>
      <c r="L7" s="9" t="n">
        <v>750</v>
      </c>
      <c r="M7" s="10" t="n">
        <v>12</v>
      </c>
      <c r="N7" s="9">
        <f>L7*M7</f>
        <v/>
      </c>
      <c r="O7" s="9" t="n">
        <v>55</v>
      </c>
      <c r="P7" s="9" t="n">
        <v>360</v>
      </c>
      <c r="Q7" s="9" t="n">
        <v>160</v>
      </c>
      <c r="R7" s="9" t="n">
        <v>1200</v>
      </c>
      <c r="S7" s="9" t="n">
        <v>1800</v>
      </c>
      <c r="T7" s="9">
        <f>N7*0.03</f>
        <v/>
      </c>
      <c r="U7" s="9">
        <f>SUM(O7,P7,Q7,R7,S7,T7)</f>
        <v/>
      </c>
      <c r="V7" s="9">
        <f>N7-U7</f>
        <v/>
      </c>
      <c r="W7" s="9">
        <f>IF(K7="Sí",MAX(0,V7*0.6),0)</f>
        <v/>
      </c>
      <c r="X7" s="9">
        <f>V7-W7</f>
        <v/>
      </c>
      <c r="Y7" s="7">
        <f>IF(K7="Sí","60% aplicable","No aplicable")</f>
        <v/>
      </c>
      <c r="Z7" s="10" t="inlineStr">
        <is>
          <t>Reparaciones elevadas</t>
        </is>
      </c>
    </row>
    <row r="8">
      <c r="A8" s="2" t="inlineStr">
        <is>
          <t>ALQ-2026-007</t>
        </is>
      </c>
      <c r="B8" s="3" t="inlineStr">
        <is>
          <t>Inversiones Mediterráneas SL</t>
        </is>
      </c>
      <c r="C8" s="3" t="inlineStr">
        <is>
          <t>B12345678</t>
        </is>
      </c>
      <c r="D8" s="3" t="inlineStr">
        <is>
          <t>Roberto García Blanco</t>
        </is>
      </c>
      <c r="E8" s="3" t="inlineStr">
        <is>
          <t>Local reconvertido</t>
        </is>
      </c>
      <c r="F8" s="3" t="inlineStr">
        <is>
          <t>Av. del Puerto 30 2ºA</t>
        </is>
      </c>
      <c r="G8" s="3" t="inlineStr">
        <is>
          <t>Valencia</t>
        </is>
      </c>
      <c r="H8" s="3" t="inlineStr">
        <is>
          <t>4625001YJ2855B0002XK</t>
        </is>
      </c>
      <c r="I8" s="2" t="inlineStr">
        <is>
          <t>01/02/2026</t>
        </is>
      </c>
      <c r="J8" s="2" t="inlineStr">
        <is>
          <t>31/01/2027</t>
        </is>
      </c>
      <c r="K8" s="4" t="inlineStr">
        <is>
          <t>No</t>
        </is>
      </c>
      <c r="L8" s="5" t="n">
        <v>1600</v>
      </c>
      <c r="M8" s="6" t="n">
        <v>11</v>
      </c>
      <c r="N8" s="5">
        <f>L8*M8</f>
        <v/>
      </c>
      <c r="O8" s="5" t="n">
        <v>130</v>
      </c>
      <c r="P8" s="5" t="n">
        <v>580</v>
      </c>
      <c r="Q8" s="5" t="n">
        <v>290</v>
      </c>
      <c r="R8" s="5" t="n">
        <v>500</v>
      </c>
      <c r="S8" s="5" t="n">
        <v>4800</v>
      </c>
      <c r="T8" s="5">
        <f>N8*0.03</f>
        <v/>
      </c>
      <c r="U8" s="5">
        <f>SUM(O8,P8,Q8,R8,S8,T8)</f>
        <v/>
      </c>
      <c r="V8" s="5">
        <f>N8-U8</f>
        <v/>
      </c>
      <c r="W8" s="5">
        <f>IF(K8="Sí",MAX(0,V8*0.6),0)</f>
        <v/>
      </c>
      <c r="X8" s="5">
        <f>V8-W8</f>
        <v/>
      </c>
      <c r="Y8" s="2">
        <f>IF(K8="Sí","60% aplicable","No aplicable")</f>
        <v/>
      </c>
      <c r="Z8" s="6" t="inlineStr">
        <is>
          <t>Sociedad patrimonial, no vivienda habitual</t>
        </is>
      </c>
    </row>
    <row r="9">
      <c r="A9" s="7" t="inlineStr">
        <is>
          <t>ALQ-2026-008</t>
        </is>
      </c>
      <c r="B9" s="8" t="inlineStr">
        <is>
          <t>Patrimonios Ibéricos SL</t>
        </is>
      </c>
      <c r="C9" s="8" t="inlineStr">
        <is>
          <t>B98765432</t>
        </is>
      </c>
      <c r="D9" s="8" t="inlineStr">
        <is>
          <t>Cristina López Mora</t>
        </is>
      </c>
      <c r="E9" s="8" t="inlineStr">
        <is>
          <t>Piso 2ºB</t>
        </is>
      </c>
      <c r="F9" s="8" t="inlineStr">
        <is>
          <t>Calle Alfonso I 14 2ºB</t>
        </is>
      </c>
      <c r="G9" s="8" t="inlineStr">
        <is>
          <t>Zaragoza</t>
        </is>
      </c>
      <c r="H9" s="8" t="inlineStr">
        <is>
          <t>5090001XM7124A0001WH</t>
        </is>
      </c>
      <c r="I9" s="7" t="inlineStr">
        <is>
          <t>01/03/2026</t>
        </is>
      </c>
      <c r="J9" s="7" t="inlineStr">
        <is>
          <t>28/02/2027</t>
        </is>
      </c>
      <c r="K9" s="4" t="inlineStr">
        <is>
          <t>Sí</t>
        </is>
      </c>
      <c r="L9" s="9" t="n">
        <v>680</v>
      </c>
      <c r="M9" s="10" t="n">
        <v>8</v>
      </c>
      <c r="N9" s="9">
        <f>L9*M9</f>
        <v/>
      </c>
      <c r="O9" s="9" t="n">
        <v>45</v>
      </c>
      <c r="P9" s="9" t="n">
        <v>310</v>
      </c>
      <c r="Q9" s="9" t="n">
        <v>140</v>
      </c>
      <c r="R9" s="9" t="n">
        <v>2500</v>
      </c>
      <c r="S9" s="9" t="n">
        <v>0</v>
      </c>
      <c r="T9" s="9">
        <f>N9*0.03</f>
        <v/>
      </c>
      <c r="U9" s="9">
        <f>SUM(O9,P9,Q9,R9,S9,T9)</f>
        <v/>
      </c>
      <c r="V9" s="9">
        <f>N9-U9</f>
        <v/>
      </c>
      <c r="W9" s="9">
        <f>IF(K9="Sí",MAX(0,V9*0.6),0)</f>
        <v/>
      </c>
      <c r="X9" s="9">
        <f>V9-W9</f>
        <v/>
      </c>
      <c r="Y9" s="7">
        <f>IF(K9="Sí","60% aplicable","No aplicable")</f>
        <v/>
      </c>
      <c r="Z9" s="10" t="inlineStr">
        <is>
          <t>Reparaciones altas, posible neto negativo</t>
        </is>
      </c>
    </row>
    <row r="10">
      <c r="A10" s="2" t="inlineStr">
        <is>
          <t>ALQ-2026-009</t>
        </is>
      </c>
      <c r="B10" s="3" t="inlineStr">
        <is>
          <t>Elena Gómez</t>
        </is>
      </c>
      <c r="C10" s="3" t="inlineStr">
        <is>
          <t>23456789R</t>
        </is>
      </c>
      <c r="D10" s="3" t="inlineStr">
        <is>
          <t>Francisco Ruiz Navarro</t>
        </is>
      </c>
      <c r="E10" s="3" t="inlineStr">
        <is>
          <t>Ático</t>
        </is>
      </c>
      <c r="F10" s="3" t="inlineStr">
        <is>
          <t>Calle San Fernando 3 ático</t>
        </is>
      </c>
      <c r="G10" s="3" t="inlineStr">
        <is>
          <t>Sevilla</t>
        </is>
      </c>
      <c r="H10" s="3" t="inlineStr">
        <is>
          <t>4109101TG3501C0003LM</t>
        </is>
      </c>
      <c r="I10" s="2" t="inlineStr">
        <is>
          <t>15/02/2026</t>
        </is>
      </c>
      <c r="J10" s="2" t="inlineStr">
        <is>
          <t>14/02/2027</t>
        </is>
      </c>
      <c r="K10" s="4" t="inlineStr">
        <is>
          <t>Sí</t>
        </is>
      </c>
      <c r="L10" s="5" t="n">
        <v>1100</v>
      </c>
      <c r="M10" s="6" t="n">
        <v>10</v>
      </c>
      <c r="N10" s="5">
        <f>L10*M10</f>
        <v/>
      </c>
      <c r="O10" s="5" t="n">
        <v>95</v>
      </c>
      <c r="P10" s="5" t="n">
        <v>460</v>
      </c>
      <c r="Q10" s="5" t="n">
        <v>240</v>
      </c>
      <c r="R10" s="5" t="n">
        <v>300</v>
      </c>
      <c r="S10" s="5" t="n">
        <v>3200</v>
      </c>
      <c r="T10" s="5">
        <f>N10*0.03</f>
        <v/>
      </c>
      <c r="U10" s="5">
        <f>SUM(O10,P10,Q10,R10,S10,T10)</f>
        <v/>
      </c>
      <c r="V10" s="5">
        <f>N10-U10</f>
        <v/>
      </c>
      <c r="W10" s="5">
        <f>IF(K10="Sí",MAX(0,V10*0.6),0)</f>
        <v/>
      </c>
      <c r="X10" s="5">
        <f>V10-W10</f>
        <v/>
      </c>
      <c r="Y10" s="2">
        <f>IF(K10="Sí","60% aplicable","No aplicable")</f>
        <v/>
      </c>
      <c r="Z10" s="6" t="inlineStr">
        <is>
          <t>Ático con terraza</t>
        </is>
      </c>
    </row>
    <row r="11"/>
    <row r="12">
      <c r="A12" s="11" t="inlineStr">
        <is>
          <t>TOTALES</t>
        </is>
      </c>
      <c r="N12" s="12">
        <f>SUM(N2:N10)</f>
        <v/>
      </c>
      <c r="O12" s="12">
        <f>SUM(O2:O10)</f>
        <v/>
      </c>
      <c r="P12" s="12">
        <f>SUM(P2:P10)</f>
        <v/>
      </c>
      <c r="Q12" s="12">
        <f>SUM(Q2:Q10)</f>
        <v/>
      </c>
      <c r="R12" s="12">
        <f>SUM(R2:R10)</f>
        <v/>
      </c>
      <c r="S12" s="12">
        <f>SUM(S2:S10)</f>
        <v/>
      </c>
      <c r="T12" s="12">
        <f>SUM(T2:T10)</f>
        <v/>
      </c>
      <c r="U12" s="12">
        <f>SUM(U2:U10)</f>
        <v/>
      </c>
      <c r="V12" s="12">
        <f>SUM(V2:V10)</f>
        <v/>
      </c>
      <c r="W12" s="12">
        <f>SUM(W2:W10)</f>
        <v/>
      </c>
      <c r="X12" s="12">
        <f>SUM(X2:X10)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  <col width="22" customWidth="1" min="7" max="7"/>
    <col width="18" customWidth="1" min="8" max="8"/>
  </cols>
  <sheetData>
    <row r="1" ht="36" customHeight="1">
      <c r="A1" s="13" t="inlineStr">
        <is>
          <t>RESUMEN IRPF — REDUCCIÓN DEL 60% EN RENDIMIENTO DEL ALQUILER</t>
        </is>
      </c>
      <c r="B1" s="30" t="n"/>
      <c r="C1" s="30" t="n"/>
      <c r="D1" s="30" t="n"/>
      <c r="E1" s="30" t="n"/>
      <c r="F1" s="31" t="n"/>
    </row>
    <row r="2"/>
    <row r="3" ht="24" customHeight="1">
      <c r="A3" s="11" t="inlineStr">
        <is>
          <t>INDICADOR</t>
        </is>
      </c>
      <c r="B3" s="11" t="inlineStr">
        <is>
          <t>VALOR</t>
        </is>
      </c>
    </row>
    <row r="4">
      <c r="A4" s="14" t="inlineStr">
        <is>
          <t>Total Ingresos Anuales (€)</t>
        </is>
      </c>
      <c r="B4" s="15">
        <f>SUM(Datos_Alquiler!N2:N10)</f>
        <v/>
      </c>
    </row>
    <row r="5">
      <c r="A5" s="16" t="inlineStr">
        <is>
          <t>Total Gastos Deducibles (€)</t>
        </is>
      </c>
      <c r="B5" s="15">
        <f>SUM(Datos_Alquiler!U2:U10)</f>
        <v/>
      </c>
    </row>
    <row r="6">
      <c r="A6" s="14" t="inlineStr">
        <is>
          <t>Total Rendimiento Neto (€)</t>
        </is>
      </c>
      <c r="B6" s="15">
        <f>SUM(Datos_Alquiler!V2:V10)</f>
        <v/>
      </c>
    </row>
    <row r="7">
      <c r="A7" s="16" t="inlineStr">
        <is>
          <t>Total Reducción 60% (€)</t>
        </is>
      </c>
      <c r="B7" s="15">
        <f>SUM(Datos_Alquiler!W2:W10)</f>
        <v/>
      </c>
    </row>
    <row r="8">
      <c r="A8" s="14" t="inlineStr">
        <is>
          <t>Total Rendimiento Tras Reducción (€)</t>
        </is>
      </c>
      <c r="B8" s="15">
        <f>SUM(Datos_Alquiler!X2:X10)</f>
        <v/>
      </c>
    </row>
    <row r="9">
      <c r="A9" s="16" t="inlineStr">
        <is>
          <t>Nº Contratos Totales</t>
        </is>
      </c>
      <c r="B9" s="15">
        <f>COUNTA(Datos_Alquiler!A2:A10)</f>
        <v/>
      </c>
    </row>
    <row r="10">
      <c r="A10" s="14" t="inlineStr">
        <is>
          <t>Nº Contratos Vivienda Habitual (Sí)</t>
        </is>
      </c>
      <c r="B10" s="17">
        <f>COUNTIF(Datos_Alquiler!K2:K10,"Sí")</f>
        <v/>
      </c>
    </row>
    <row r="11">
      <c r="A11" s="16" t="inlineStr">
        <is>
          <t>Nº Contratos Con Reducción Aplicable</t>
        </is>
      </c>
      <c r="B11" s="17">
        <f>COUNTIF(Datos_Alquiler!Y2:Y10,"60% aplicable")</f>
        <v/>
      </c>
    </row>
    <row r="12">
      <c r="A12" s="14" t="inlineStr">
        <is>
          <t>Promedio Renta Mensual (€)</t>
        </is>
      </c>
      <c r="B12" s="18">
        <f>IFERROR(AVERAGE(Datos_Alquiler!L2:L10),0)</f>
        <v/>
      </c>
    </row>
    <row r="13">
      <c r="A13" s="16" t="inlineStr">
        <is>
          <t>% Contratos con Vivienda Habitual</t>
        </is>
      </c>
      <c r="B13" s="18">
        <f>IFERROR(COUNTIF(Datos_Alquiler!K2:K10,"Sí")/COUNTA(Datos_Alquiler!K2:K10),0)</f>
        <v/>
      </c>
    </row>
    <row r="14">
      <c r="A14" s="14" t="inlineStr">
        <is>
          <t>% Reducción Media sobre Rend. Neto</t>
        </is>
      </c>
      <c r="B14" s="19">
        <f>IFERROR(SUM(Datos_Alquiler!W2:W10)/SUM(Datos_Alquiler!V2:V10),0)</f>
        <v/>
      </c>
    </row>
    <row r="15">
      <c r="A15" s="16" t="inlineStr">
        <is>
          <t>Semáforo Rendimiento Neto Total</t>
        </is>
      </c>
      <c r="B15" s="19">
        <f>IF(SUM(Datos_Alquiler!V2:V10)&gt;0,"POSITIVO","NEGATIVO")</f>
        <v/>
      </c>
    </row>
    <row r="16"/>
    <row r="17" ht="28" customHeight="1">
      <c r="A17" s="20" t="inlineStr">
        <is>
          <t>RESUMEN POR PROPIETARIO / SOCIEDAD</t>
        </is>
      </c>
      <c r="B17" s="30" t="n"/>
      <c r="C17" s="30" t="n"/>
      <c r="D17" s="30" t="n"/>
      <c r="E17" s="30" t="n"/>
      <c r="F17" s="31" t="n"/>
    </row>
    <row r="18" ht="30" customHeight="1">
      <c r="A18" s="11" t="inlineStr">
        <is>
          <t>Propietario / Sociedad</t>
        </is>
      </c>
      <c r="B18" s="11" t="inlineStr">
        <is>
          <t>NIF</t>
        </is>
      </c>
      <c r="C18" s="11" t="inlineStr">
        <is>
          <t>Ingresos Anuales (€)</t>
        </is>
      </c>
      <c r="D18" s="11" t="inlineStr">
        <is>
          <t>Gastos Deducibles (€)</t>
        </is>
      </c>
      <c r="E18" s="11" t="inlineStr">
        <is>
          <t>Rendimiento Neto (€)</t>
        </is>
      </c>
      <c r="F18" s="11" t="inlineStr">
        <is>
          <t>Reducción 60% (€)</t>
        </is>
      </c>
      <c r="G18" s="11" t="inlineStr">
        <is>
          <t>Rend. Tras Reducción (€)</t>
        </is>
      </c>
      <c r="H18" s="11" t="inlineStr">
        <is>
          <t>Tipo Reducción</t>
        </is>
      </c>
    </row>
    <row r="19">
      <c r="A19" s="8" t="inlineStr">
        <is>
          <t>María García</t>
        </is>
      </c>
      <c r="B19" s="7" t="inlineStr">
        <is>
          <t>12345678Z</t>
        </is>
      </c>
      <c r="C19" s="21">
        <f>Datos_Alquiler!N2</f>
        <v/>
      </c>
      <c r="D19" s="21">
        <f>Datos_Alquiler!U2</f>
        <v/>
      </c>
      <c r="E19" s="21">
        <f>Datos_Alquiler!V2</f>
        <v/>
      </c>
      <c r="F19" s="21">
        <f>Datos_Alquiler!W2</f>
        <v/>
      </c>
      <c r="G19" s="21">
        <f>Datos_Alquiler!X2</f>
        <v/>
      </c>
      <c r="H19" s="22">
        <f>Datos_Alquiler!Y2</f>
        <v/>
      </c>
    </row>
    <row r="20">
      <c r="A20" s="3" t="inlineStr">
        <is>
          <t>Antonio López</t>
        </is>
      </c>
      <c r="B20" s="2" t="inlineStr">
        <is>
          <t>87654321X</t>
        </is>
      </c>
      <c r="C20" s="23">
        <f>Datos_Alquiler!N3</f>
        <v/>
      </c>
      <c r="D20" s="23">
        <f>Datos_Alquiler!U3</f>
        <v/>
      </c>
      <c r="E20" s="23">
        <f>Datos_Alquiler!V3</f>
        <v/>
      </c>
      <c r="F20" s="23">
        <f>Datos_Alquiler!W3</f>
        <v/>
      </c>
      <c r="G20" s="23">
        <f>Datos_Alquiler!X3</f>
        <v/>
      </c>
      <c r="H20" s="24">
        <f>Datos_Alquiler!Y3</f>
        <v/>
      </c>
    </row>
    <row r="21">
      <c r="A21" s="8" t="inlineStr">
        <is>
          <t>Carmen Ruiz</t>
        </is>
      </c>
      <c r="B21" s="7" t="inlineStr">
        <is>
          <t>34567890M</t>
        </is>
      </c>
      <c r="C21" s="21">
        <f>Datos_Alquiler!N4</f>
        <v/>
      </c>
      <c r="D21" s="21">
        <f>Datos_Alquiler!U4</f>
        <v/>
      </c>
      <c r="E21" s="21">
        <f>Datos_Alquiler!V4</f>
        <v/>
      </c>
      <c r="F21" s="21">
        <f>Datos_Alquiler!W4</f>
        <v/>
      </c>
      <c r="G21" s="21">
        <f>Datos_Alquiler!X4</f>
        <v/>
      </c>
      <c r="H21" s="22">
        <f>Datos_Alquiler!Y4</f>
        <v/>
      </c>
    </row>
    <row r="22">
      <c r="A22" s="3" t="inlineStr">
        <is>
          <t>José Martínez</t>
        </is>
      </c>
      <c r="B22" s="2" t="inlineStr">
        <is>
          <t>56789012H</t>
        </is>
      </c>
      <c r="C22" s="23">
        <f>Datos_Alquiler!N5</f>
        <v/>
      </c>
      <c r="D22" s="23">
        <f>Datos_Alquiler!U5</f>
        <v/>
      </c>
      <c r="E22" s="23">
        <f>Datos_Alquiler!V5</f>
        <v/>
      </c>
      <c r="F22" s="23">
        <f>Datos_Alquiler!W5</f>
        <v/>
      </c>
      <c r="G22" s="23">
        <f>Datos_Alquiler!X5</f>
        <v/>
      </c>
      <c r="H22" s="24">
        <f>Datos_Alquiler!Y5</f>
        <v/>
      </c>
    </row>
    <row r="23">
      <c r="A23" s="8" t="inlineStr">
        <is>
          <t>Laura Fernández</t>
        </is>
      </c>
      <c r="B23" s="7" t="inlineStr">
        <is>
          <t>78901234W</t>
        </is>
      </c>
      <c r="C23" s="21">
        <f>Datos_Alquiler!N6</f>
        <v/>
      </c>
      <c r="D23" s="21">
        <f>Datos_Alquiler!U6</f>
        <v/>
      </c>
      <c r="E23" s="21">
        <f>Datos_Alquiler!V6</f>
        <v/>
      </c>
      <c r="F23" s="21">
        <f>Datos_Alquiler!W6</f>
        <v/>
      </c>
      <c r="G23" s="21">
        <f>Datos_Alquiler!X6</f>
        <v/>
      </c>
      <c r="H23" s="22">
        <f>Datos_Alquiler!Y6</f>
        <v/>
      </c>
    </row>
    <row r="24">
      <c r="A24" s="3" t="inlineStr">
        <is>
          <t>Manuel Sánchez</t>
        </is>
      </c>
      <c r="B24" s="2" t="inlineStr">
        <is>
          <t>90123456K</t>
        </is>
      </c>
      <c r="C24" s="23">
        <f>Datos_Alquiler!N7</f>
        <v/>
      </c>
      <c r="D24" s="23">
        <f>Datos_Alquiler!U7</f>
        <v/>
      </c>
      <c r="E24" s="23">
        <f>Datos_Alquiler!V7</f>
        <v/>
      </c>
      <c r="F24" s="23">
        <f>Datos_Alquiler!W7</f>
        <v/>
      </c>
      <c r="G24" s="23">
        <f>Datos_Alquiler!X7</f>
        <v/>
      </c>
      <c r="H24" s="24">
        <f>Datos_Alquiler!Y7</f>
        <v/>
      </c>
    </row>
    <row r="25">
      <c r="A25" s="8" t="inlineStr">
        <is>
          <t>Inversiones Mediterráneas SL</t>
        </is>
      </c>
      <c r="B25" s="7" t="inlineStr">
        <is>
          <t>B12345678</t>
        </is>
      </c>
      <c r="C25" s="21">
        <f>Datos_Alquiler!N8</f>
        <v/>
      </c>
      <c r="D25" s="21">
        <f>Datos_Alquiler!U8</f>
        <v/>
      </c>
      <c r="E25" s="21">
        <f>Datos_Alquiler!V8</f>
        <v/>
      </c>
      <c r="F25" s="21">
        <f>Datos_Alquiler!W8</f>
        <v/>
      </c>
      <c r="G25" s="21">
        <f>Datos_Alquiler!X8</f>
        <v/>
      </c>
      <c r="H25" s="22">
        <f>Datos_Alquiler!Y8</f>
        <v/>
      </c>
    </row>
    <row r="26">
      <c r="A26" s="3" t="inlineStr">
        <is>
          <t>Patrimonios Ibéricos SL</t>
        </is>
      </c>
      <c r="B26" s="2" t="inlineStr">
        <is>
          <t>B98765432</t>
        </is>
      </c>
      <c r="C26" s="23">
        <f>Datos_Alquiler!N9</f>
        <v/>
      </c>
      <c r="D26" s="23">
        <f>Datos_Alquiler!U9</f>
        <v/>
      </c>
      <c r="E26" s="23">
        <f>Datos_Alquiler!V9</f>
        <v/>
      </c>
      <c r="F26" s="23">
        <f>Datos_Alquiler!W9</f>
        <v/>
      </c>
      <c r="G26" s="23">
        <f>Datos_Alquiler!X9</f>
        <v/>
      </c>
      <c r="H26" s="24">
        <f>Datos_Alquiler!Y9</f>
        <v/>
      </c>
    </row>
    <row r="27">
      <c r="A27" s="8" t="inlineStr">
        <is>
          <t>Elena Gómez</t>
        </is>
      </c>
      <c r="B27" s="7" t="inlineStr">
        <is>
          <t>23456789R</t>
        </is>
      </c>
      <c r="C27" s="21">
        <f>Datos_Alquiler!N10</f>
        <v/>
      </c>
      <c r="D27" s="21">
        <f>Datos_Alquiler!U10</f>
        <v/>
      </c>
      <c r="E27" s="21">
        <f>Datos_Alquiler!V10</f>
        <v/>
      </c>
      <c r="F27" s="21">
        <f>Datos_Alquiler!W10</f>
        <v/>
      </c>
      <c r="G27" s="21">
        <f>Datos_Alquiler!X10</f>
        <v/>
      </c>
      <c r="H27" s="22">
        <f>Datos_Alquiler!Y10</f>
        <v/>
      </c>
    </row>
    <row r="28"/>
    <row r="29"/>
    <row r="30">
      <c r="A30" t="inlineStr">
        <is>
          <t>Concepto</t>
        </is>
      </c>
      <c r="B30" t="inlineStr">
        <is>
          <t>Importe (€)</t>
        </is>
      </c>
    </row>
    <row r="31">
      <c r="A31" t="inlineStr">
        <is>
          <t>Reducción 60%</t>
        </is>
      </c>
      <c r="B31" s="25">
        <f>SUM(Datos_Alquiler!W2:W10)</f>
        <v/>
      </c>
    </row>
    <row r="32">
      <c r="A32" t="inlineStr">
        <is>
          <t>Rendimiento Sujeto a IRPF</t>
        </is>
      </c>
      <c r="B32" s="25">
        <f>SUM(Datos_Alquiler!X2:X10)</f>
        <v/>
      </c>
    </row>
  </sheetData>
  <mergeCells count="2">
    <mergeCell ref="A1:F1"/>
    <mergeCell ref="A17:F17"/>
  </mergeCells>
  <conditionalFormatting sqref="B4:B15">
    <cfRule type="expression" priority="1" dxfId="0" stopIfTrue="0">
      <formula>B15="POSITIVO"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36" customHeight="1">
      <c r="A1" s="13" t="inlineStr">
        <is>
          <t>INSTRUCCIONES DE USO — REDUCCIÓN DEL 60% EN RENDIMIENTO DEL ALQUILER (IRPF)</t>
        </is>
      </c>
      <c r="B1" s="31" t="n"/>
    </row>
    <row r="2"/>
    <row r="3" ht="48" customHeight="1">
      <c r="A3" s="26" t="inlineStr">
        <is>
          <t>OBJETIVO DEL ARCHIVO</t>
        </is>
      </c>
      <c r="B3" s="27" t="inlineStr">
        <is>
          <t>Este libro Excel permite calcular el rendimiento neto del capital inmobiliario por arrendamiento de vivienda y aplicar la reducción del 60% sobre el rendimiento neto positivo, conforme a la normativa vigente del IRPF en España (art. 23.2 Ley 35/2006 del IRPF).</t>
        </is>
      </c>
    </row>
    <row r="4" ht="48" customHeight="1">
      <c r="A4" s="28" t="inlineStr">
        <is>
          <t>HOJA: Datos_Alquiler</t>
        </is>
      </c>
      <c r="B4" s="29" t="inlineStr">
        <is>
          <t>Introduce los datos de cada contrato de alquiler: propietario, inquilino, inmueble, fechas, renta mensual y gastos. Las columnas de cálculo (Ingresos_Anuales_€, Amortización, Gastos_Deducibles, etc.) se calculan automáticamente mediante fórmulas.</t>
        </is>
      </c>
    </row>
    <row r="5" ht="48" customHeight="1">
      <c r="A5" s="26" t="inlineStr">
        <is>
          <t>Campo: Uso_Vivienda_Habitual</t>
        </is>
      </c>
      <c r="B5" s="27" t="inlineStr">
        <is>
          <t>Introduce 'Sí' si el inmueble se destina a vivienda habitual del inquilino. Solo en este caso se aplica la reducción del 60% sobre el rendimiento neto positivo. Introduce 'No' para otros usos (turístico, comercial, etc.).</t>
        </is>
      </c>
    </row>
    <row r="6" ht="48" customHeight="1">
      <c r="A6" s="28" t="inlineStr">
        <is>
          <t>Campo: Renta_Mensual_€</t>
        </is>
      </c>
      <c r="B6" s="29" t="inlineStr">
        <is>
          <t>Importe mensual pactado en el contrato de arrendamiento en euros. Multiplica por Meses_Alquilados para obtener los Ingresos_Anuales_€.</t>
        </is>
      </c>
    </row>
    <row r="7" ht="48" customHeight="1">
      <c r="A7" s="26" t="inlineStr">
        <is>
          <t>Campo: Meses_Alquilados</t>
        </is>
      </c>
      <c r="B7" s="27" t="inlineStr">
        <is>
          <t>Número de meses efectivamente alquilados durante el ejercicio fiscal (máximo 12). Si el contrato empezó a mitad de año, introduce los meses correspondientes.</t>
        </is>
      </c>
    </row>
    <row r="8" ht="48" customHeight="1">
      <c r="A8" s="28" t="inlineStr">
        <is>
          <t>Gastos Deducibles</t>
        </is>
      </c>
      <c r="B8" s="29" t="inlineStr">
        <is>
          <t>Son deducibles: Comunidad de propietarios, IBI (Impuesto de Bienes Inmuebles), Seguro del Hogar, Reparaciones y conservación, Intereses de hipoteca, y la Amortización del 3% (calculada automáticamente sobre los ingresos íntegros). No son deducibles las mejoras.</t>
        </is>
      </c>
    </row>
    <row r="9" ht="48" customHeight="1">
      <c r="A9" s="26" t="inlineStr">
        <is>
          <t>Fórmula: Amortización_3pct_€</t>
        </is>
      </c>
      <c r="B9" s="27" t="inlineStr">
        <is>
          <t>Se calcula como el 3% de los Ingresos_Anuales_€. En la declaración oficial, la amortización se calcula sobre el mayor valor entre el coste de adquisición satisfecho o el valor catastral, excluido el valor del suelo. Ajusta si lo necesitas.</t>
        </is>
      </c>
    </row>
    <row r="10" ht="48" customHeight="1">
      <c r="A10" s="28" t="inlineStr">
        <is>
          <t>Fórmula: Reducción_60pct_€</t>
        </is>
      </c>
      <c r="B10" s="29">
        <f>MAX(0, Rendimiento_Neto_€ × 60%) si Uso_Vivienda_Habitual = 'Sí'. Si el rendimiento neto es negativo o cero, la reducción es 0 (no genera crédito fiscal). Si no es vivienda habitual, la reducción es 0.</f>
        <v/>
      </c>
    </row>
    <row r="11" ht="48" customHeight="1">
      <c r="A11" s="26" t="inlineStr">
        <is>
          <t>Fórmula: Rendimiento_Tras_Reducción_€</t>
        </is>
      </c>
      <c r="B11" s="27" t="inlineStr">
        <is>
          <t>Es la base imponible que se integra en la base general del IRPF: Rendimiento_Neto_€ - Reducción_60pct_€. En el caso de rendimiento neto negativo, el importe negativo se compensa con otros rendimientos del capital inmobiliario.</t>
        </is>
      </c>
    </row>
    <row r="12" ht="48" customHeight="1">
      <c r="A12" s="28" t="inlineStr">
        <is>
          <t>HOJA: Resumen_IRPF</t>
        </is>
      </c>
      <c r="B12" s="29" t="inlineStr">
        <is>
          <t>Muestra los totales y KPIs de todos los contratos: total ingresos, gastos, rendimiento neto, reducción aplicada, número de contratos con vivienda habitual y el detalle por propietario o sociedad. Incluye gráficos comparativos.</t>
        </is>
      </c>
    </row>
    <row r="13" ht="48" customHeight="1">
      <c r="A13" s="26" t="inlineStr">
        <is>
          <t>GRÁFICO: Barras</t>
        </is>
      </c>
      <c r="B13" s="27" t="inlineStr">
        <is>
          <t>Compara visualmente Ingresos Anuales, Gastos Deducibles y Rendimiento Neto para cada contrato incluido en la hoja Resumen_IRPF.</t>
        </is>
      </c>
    </row>
    <row r="14" ht="48" customHeight="1">
      <c r="A14" s="28" t="inlineStr">
        <is>
          <t>GRÁFICO: Circular</t>
        </is>
      </c>
      <c r="B14" s="29" t="inlineStr">
        <is>
          <t>Muestra el reparto entre la Reducción del 60% ya aplicada y el Rendimiento Neto que queda sujeto a IRPF (base imponible final).</t>
        </is>
      </c>
    </row>
    <row r="15" ht="48" customHeight="1">
      <c r="A15" s="26" t="inlineStr">
        <is>
          <t>NOTA FISCAL IMPORTANTE</t>
        </is>
      </c>
      <c r="B15" s="27" t="inlineStr">
        <is>
          <t>La reducción del 60% solo es aplicable cuando el arrendamiento se destina a satisfacer la necesidad permanente de vivienda del arrendatario (art. 23.2 LIRPF). No es aplicable a arrendamientos turísticos, de temporada, de locales o de plazas de garaje. A partir del ejercicio 2024, la Ley de Vivienda introdujo cambios en los porcentajes; verifica la normativa aplicable al ejercicio que estés declarando.</t>
        </is>
      </c>
    </row>
    <row r="16" ht="48" customHeight="1">
      <c r="A16" s="28" t="inlineStr">
        <is>
          <t>AVISO LEGAL</t>
        </is>
      </c>
      <c r="B16" s="29" t="inlineStr">
        <is>
          <t>Este archivo tiene carácter informativo y de apoyo al cálculo. No constituye asesoramiento fiscal. Consulta a un asesor fiscal o gestoría para validar tu declaración de IRPF.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2026-06-19T11:11:00Z</dcterms:created>
  <dcterms:modified xmlns:dcterms="http://purl.org/dc/terms/" xmlns:xsi="http://www.w3.org/2001/XMLSchema-instance" xsi:type="dcterms:W3CDTF">2026-06-19T11:11:00Z</dcterms:modified>
</cp:coreProperties>
</file>