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bos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Instrucciones" sheetId="3" state="visible" r:id="rId3"/>
  </sheets>
  <definedNames>
    <definedName name="_xlnm._FilterDatabase" localSheetId="0" hidden="1">'Recibos'!$A$1:$W$1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.##0,00 &quot;€&quot;"/>
    <numFmt numFmtId="166" formatCode="0,0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4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FFFFFF"/>
      <sz val="13"/>
    </font>
  </fonts>
  <fills count="11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E2E8F0"/>
      </patternFill>
    </fill>
    <fill>
      <patternFill patternType="solid">
        <fgColor rgb="00F1F5F9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4" fontId="2" fillId="4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left" vertical="center"/>
    </xf>
    <xf numFmtId="165" fontId="2" fillId="5" borderId="1" applyAlignment="1" pivotButton="0" quotePrefix="0" xfId="0">
      <alignment horizontal="left" vertical="center"/>
    </xf>
    <xf numFmtId="166" fontId="2" fillId="4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7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right" vertical="center"/>
    </xf>
    <xf numFmtId="0" fontId="4" fillId="8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right" vertical="center"/>
    </xf>
    <xf numFmtId="165" fontId="2" fillId="5" borderId="1" applyAlignment="1" pivotButton="0" quotePrefix="0" xfId="0">
      <alignment horizontal="right" vertical="center"/>
    </xf>
    <xf numFmtId="165" fontId="2" fillId="3" borderId="1" applyAlignment="1" pivotButton="0" quotePrefix="0" xfId="0">
      <alignment horizontal="right" vertical="center"/>
    </xf>
    <xf numFmtId="0" fontId="5" fillId="9" borderId="1" applyAlignment="1" pivotButton="0" quotePrefix="0" xfId="0">
      <alignment horizontal="left" vertical="center"/>
    </xf>
    <xf numFmtId="165" fontId="5" fillId="9" borderId="1" applyAlignment="1" pivotButton="0" quotePrefix="0" xfId="0">
      <alignment horizontal="right" vertical="center"/>
    </xf>
    <xf numFmtId="166" fontId="0" fillId="4" borderId="1" applyAlignment="1" pivotButton="0" quotePrefix="0" xfId="0">
      <alignment horizontal="right" vertical="center"/>
    </xf>
    <xf numFmtId="0" fontId="4" fillId="8" borderId="1" pivotButton="0" quotePrefix="0" xfId="0"/>
    <xf numFmtId="0" fontId="2" fillId="3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top" wrapText="1"/>
    </xf>
    <xf numFmtId="0" fontId="2" fillId="10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  <xf numFmtId="164" fontId="2" fillId="4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left" vertical="center"/>
    </xf>
    <xf numFmtId="165" fontId="2" fillId="5" borderId="1" applyAlignment="1" pivotButton="0" quotePrefix="0" xfId="0">
      <alignment horizontal="left" vertical="center"/>
    </xf>
    <xf numFmtId="166" fontId="2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165" fontId="0" fillId="4" borderId="1" applyAlignment="1" pivotButton="0" quotePrefix="0" xfId="0">
      <alignment horizontal="right" vertical="center"/>
    </xf>
    <xf numFmtId="165" fontId="2" fillId="5" borderId="1" applyAlignment="1" pivotButton="0" quotePrefix="0" xfId="0">
      <alignment horizontal="right" vertical="center"/>
    </xf>
    <xf numFmtId="165" fontId="2" fillId="3" borderId="1" applyAlignment="1" pivotButton="0" quotePrefix="0" xfId="0">
      <alignment horizontal="right" vertical="center"/>
    </xf>
    <xf numFmtId="165" fontId="5" fillId="9" borderId="1" applyAlignment="1" pivotButton="0" quotePrefix="0" xfId="0">
      <alignment horizontal="right" vertical="center"/>
    </xf>
    <xf numFmtId="166" fontId="0" fillId="4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Cobrado vs Pendiente por Mes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'Resumen'!E4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'Resumen'!$C$5:$C$9</f>
            </numRef>
          </cat>
          <val>
            <numRef>
              <f>'Resumen'!$E$5:$E$9</f>
            </numRef>
          </val>
        </ser>
        <ser>
          <idx val="1"/>
          <order val="1"/>
          <tx>
            <strRef>
              <f>'Resumen'!F4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'Resumen'!$C$5:$C$9</f>
            </numRef>
          </cat>
          <val>
            <numRef>
              <f>'Resumen'!$F$5:$F$9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Estados</a:t>
            </a:r>
          </a:p>
        </rich>
      </tx>
    </title>
    <plotArea>
      <pieChart>
        <varyColors val="1"/>
        <ser>
          <idx val="0"/>
          <order val="0"/>
          <tx>
            <strRef>
              <f>'Resumen'!B13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val>
            <numRef>
              <f>'Resumen'!$B$14:$B$15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16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5" customWidth="1" min="3" max="3"/>
    <col width="16" customWidth="1" min="4" max="4"/>
    <col width="22" customWidth="1" min="5" max="5"/>
    <col width="13" customWidth="1" min="6" max="6"/>
    <col width="28" customWidth="1" min="7" max="7"/>
    <col width="32" customWidth="1" min="8" max="8"/>
    <col width="16" customWidth="1" min="9" max="9"/>
    <col width="22" customWidth="1" min="10" max="10"/>
    <col width="18" customWidth="1" min="11" max="11"/>
    <col width="15" customWidth="1" min="12" max="12"/>
    <col width="18" customWidth="1" min="13" max="13"/>
    <col width="14" customWidth="1" min="14" max="14"/>
    <col width="14" customWidth="1" min="15" max="15"/>
    <col width="14" customWidth="1" min="16" max="16"/>
    <col width="16" customWidth="1" min="17" max="17"/>
    <col width="14" customWidth="1" min="18" max="18"/>
    <col width="24" customWidth="1" min="19" max="19"/>
    <col width="16" customWidth="1" min="20" max="20"/>
    <col width="15" customWidth="1" min="21" max="21"/>
    <col width="12" customWidth="1" min="22" max="22"/>
    <col width="35" customWidth="1" min="23" max="23"/>
  </cols>
  <sheetData>
    <row r="1" ht="22" customHeight="1">
      <c r="A1" s="1" t="inlineStr">
        <is>
          <t>ID Recibo</t>
        </is>
      </c>
      <c r="B1" s="1" t="inlineStr">
        <is>
          <t>Mes</t>
        </is>
      </c>
      <c r="C1" s="1" t="inlineStr">
        <is>
          <t>Fecha Emisión</t>
        </is>
      </c>
      <c r="D1" s="1" t="inlineStr">
        <is>
          <t>Fecha Vencimiento</t>
        </is>
      </c>
      <c r="E1" s="1" t="inlineStr">
        <is>
          <t>Inquilino</t>
        </is>
      </c>
      <c r="F1" s="1" t="inlineStr">
        <is>
          <t>NIF/NIE</t>
        </is>
      </c>
      <c r="G1" s="1" t="inlineStr">
        <is>
          <t>Arrendador / Sociedad</t>
        </is>
      </c>
      <c r="H1" s="1" t="inlineStr">
        <is>
          <t>Dirección del Inmueble</t>
        </is>
      </c>
      <c r="I1" s="1" t="inlineStr">
        <is>
          <t>Ciudad</t>
        </is>
      </c>
      <c r="J1" s="1" t="inlineStr">
        <is>
          <t>Referencia Catastral</t>
        </is>
      </c>
      <c r="K1" s="1" t="inlineStr">
        <is>
          <t>Renta Base Mensual</t>
        </is>
      </c>
      <c r="L1" s="1" t="inlineStr">
        <is>
          <t>IBI Repercutido</t>
        </is>
      </c>
      <c r="M1" s="1" t="inlineStr">
        <is>
          <t>Comunidad Repercutida</t>
        </is>
      </c>
      <c r="N1" s="1" t="inlineStr">
        <is>
          <t>Otros Gastos</t>
        </is>
      </c>
      <c r="O1" s="1" t="inlineStr">
        <is>
          <t>Total Bruto</t>
        </is>
      </c>
      <c r="P1" s="1" t="inlineStr">
        <is>
          <t>Retención IRPF</t>
        </is>
      </c>
      <c r="Q1" s="1" t="inlineStr">
        <is>
          <t>Importe Retenido</t>
        </is>
      </c>
      <c r="R1" s="1" t="inlineStr">
        <is>
          <t>Total a Pagar</t>
        </is>
      </c>
      <c r="S1" s="1" t="inlineStr">
        <is>
          <t>IBAN Pago</t>
        </is>
      </c>
      <c r="T1" s="1" t="inlineStr">
        <is>
          <t>Forma de Pago</t>
        </is>
      </c>
      <c r="U1" s="1" t="inlineStr">
        <is>
          <t>Fecha de Cobro</t>
        </is>
      </c>
      <c r="V1" s="1" t="inlineStr">
        <is>
          <t>Estado</t>
        </is>
      </c>
      <c r="W1" s="1" t="inlineStr">
        <is>
          <t>Observaciones</t>
        </is>
      </c>
    </row>
    <row r="2" ht="18" customHeight="1">
      <c r="A2" s="2" t="inlineStr">
        <is>
          <t>REC-001</t>
        </is>
      </c>
      <c r="B2" s="2" t="inlineStr">
        <is>
          <t>Enero 2026</t>
        </is>
      </c>
      <c r="C2" s="31" t="n">
        <v>46023</v>
      </c>
      <c r="D2" s="31" t="n">
        <v>46027</v>
      </c>
      <c r="E2" s="2" t="inlineStr">
        <is>
          <t>María García</t>
        </is>
      </c>
      <c r="F2" s="2" t="inlineStr">
        <is>
          <t>12345678Z</t>
        </is>
      </c>
      <c r="G2" s="2" t="inlineStr">
        <is>
          <t>Inversiones Urbanas SL</t>
        </is>
      </c>
      <c r="H2" s="2" t="inlineStr">
        <is>
          <t>Calle Mayor 12 3ºB</t>
        </is>
      </c>
      <c r="I2" s="2" t="inlineStr">
        <is>
          <t>Madrid</t>
        </is>
      </c>
      <c r="J2" s="2" t="inlineStr">
        <is>
          <t>2807905VK4720A0001JH</t>
        </is>
      </c>
      <c r="K2" s="32" t="n">
        <v>1200</v>
      </c>
      <c r="L2" s="32" t="n">
        <v>15</v>
      </c>
      <c r="M2" s="32" t="n">
        <v>45</v>
      </c>
      <c r="N2" s="32" t="n">
        <v>0</v>
      </c>
      <c r="O2" s="33">
        <f>K2+L2+M2+N2</f>
        <v/>
      </c>
      <c r="P2" s="34" t="n">
        <v>0.19</v>
      </c>
      <c r="Q2" s="33">
        <f>O2*P2</f>
        <v/>
      </c>
      <c r="R2" s="33">
        <f>O2-Q2</f>
        <v/>
      </c>
      <c r="S2" s="7" t="inlineStr">
        <is>
          <t>ES91 2100 0418 4502 0005 1332</t>
        </is>
      </c>
      <c r="T2" s="2" t="inlineStr">
        <is>
          <t>Transferencia</t>
        </is>
      </c>
      <c r="U2" s="31" t="n">
        <v>46032</v>
      </c>
      <c r="V2" s="8">
        <f>IF(U2&lt;&gt;"","Cobrado","Pendiente")</f>
        <v/>
      </c>
      <c r="W2" s="2" t="inlineStr">
        <is>
          <t>Transferencia recibida</t>
        </is>
      </c>
    </row>
    <row r="3" ht="18" customHeight="1">
      <c r="A3" s="9" t="inlineStr">
        <is>
          <t>REC-002</t>
        </is>
      </c>
      <c r="B3" s="9" t="inlineStr">
        <is>
          <t>Enero 2026</t>
        </is>
      </c>
      <c r="C3" s="31" t="n">
        <v>46023</v>
      </c>
      <c r="D3" s="31" t="n">
        <v>46027</v>
      </c>
      <c r="E3" s="9" t="inlineStr">
        <is>
          <t>Antonio López</t>
        </is>
      </c>
      <c r="F3" s="9" t="inlineStr">
        <is>
          <t>23456789A</t>
        </is>
      </c>
      <c r="G3" s="9" t="inlineStr">
        <is>
          <t>Inversiones Urbanas SL</t>
        </is>
      </c>
      <c r="H3" s="9" t="inlineStr">
        <is>
          <t>Av. Diagonal 405 2ºA</t>
        </is>
      </c>
      <c r="I3" s="9" t="inlineStr">
        <is>
          <t>Barcelona</t>
        </is>
      </c>
      <c r="J3" s="9" t="inlineStr">
        <is>
          <t>0801902DF3890B0002XK</t>
        </is>
      </c>
      <c r="K3" s="32" t="n">
        <v>1450</v>
      </c>
      <c r="L3" s="32" t="n">
        <v>20</v>
      </c>
      <c r="M3" s="32" t="n">
        <v>60</v>
      </c>
      <c r="N3" s="32" t="n">
        <v>0</v>
      </c>
      <c r="O3" s="33">
        <f>K3+L3+M3+N3</f>
        <v/>
      </c>
      <c r="P3" s="34" t="n">
        <v>0.19</v>
      </c>
      <c r="Q3" s="33">
        <f>O3*P3</f>
        <v/>
      </c>
      <c r="R3" s="33">
        <f>O3-Q3</f>
        <v/>
      </c>
      <c r="S3" s="7" t="inlineStr">
        <is>
          <t>ES80 2080 0061 6730 0100 3307</t>
        </is>
      </c>
      <c r="T3" s="9" t="inlineStr">
        <is>
          <t>Domiciliación</t>
        </is>
      </c>
      <c r="U3" s="31" t="n"/>
      <c r="V3" s="8">
        <f>IF(U3&lt;&gt;"","Cobrado","Pendiente")</f>
        <v/>
      </c>
      <c r="W3" s="9" t="inlineStr">
        <is>
          <t>Pendiente por domiciliación</t>
        </is>
      </c>
    </row>
    <row r="4" ht="18" customHeight="1">
      <c r="A4" s="2" t="inlineStr">
        <is>
          <t>REC-003</t>
        </is>
      </c>
      <c r="B4" s="2" t="inlineStr">
        <is>
          <t>Febrero 2026</t>
        </is>
      </c>
      <c r="C4" s="31" t="n">
        <v>46054</v>
      </c>
      <c r="D4" s="31" t="n">
        <v>46058</v>
      </c>
      <c r="E4" s="2" t="inlineStr">
        <is>
          <t>Carmen Ruiz</t>
        </is>
      </c>
      <c r="F4" s="2" t="inlineStr">
        <is>
          <t>34567890B</t>
        </is>
      </c>
      <c r="G4" s="2" t="inlineStr">
        <is>
          <t>Particular: Pedro Blanco</t>
        </is>
      </c>
      <c r="H4" s="2" t="inlineStr">
        <is>
          <t>Calle Sierpes 8 1ºC</t>
        </is>
      </c>
      <c r="I4" s="2" t="inlineStr">
        <is>
          <t>Sevilla</t>
        </is>
      </c>
      <c r="J4" s="2" t="inlineStr">
        <is>
          <t>4109101TG3440C0003LM</t>
        </is>
      </c>
      <c r="K4" s="32" t="n">
        <v>800</v>
      </c>
      <c r="L4" s="32" t="n">
        <v>10</v>
      </c>
      <c r="M4" s="32" t="n">
        <v>30</v>
      </c>
      <c r="N4" s="32" t="n">
        <v>0</v>
      </c>
      <c r="O4" s="33">
        <f>K4+L4+M4+N4</f>
        <v/>
      </c>
      <c r="P4" s="34" t="n">
        <v>0</v>
      </c>
      <c r="Q4" s="33">
        <f>O4*P4</f>
        <v/>
      </c>
      <c r="R4" s="33">
        <f>O4-Q4</f>
        <v/>
      </c>
      <c r="S4" s="7" t="inlineStr">
        <is>
          <t>ES76 0049 1500 0527 1016 0943</t>
        </is>
      </c>
      <c r="T4" s="2" t="inlineStr">
        <is>
          <t>Transferencia</t>
        </is>
      </c>
      <c r="U4" s="31" t="n">
        <v>46060</v>
      </c>
      <c r="V4" s="8">
        <f>IF(U4&lt;&gt;"","Cobrado","Pendiente")</f>
        <v/>
      </c>
      <c r="W4" s="2" t="inlineStr">
        <is>
          <t>Transferencia recibida</t>
        </is>
      </c>
    </row>
    <row r="5" ht="18" customHeight="1">
      <c r="A5" s="9" t="inlineStr">
        <is>
          <t>REC-004</t>
        </is>
      </c>
      <c r="B5" s="9" t="inlineStr">
        <is>
          <t>Febrero 2026</t>
        </is>
      </c>
      <c r="C5" s="31" t="n">
        <v>46054</v>
      </c>
      <c r="D5" s="31" t="n">
        <v>46058</v>
      </c>
      <c r="E5" s="9" t="inlineStr">
        <is>
          <t>José Martínez</t>
        </is>
      </c>
      <c r="F5" s="9" t="inlineStr">
        <is>
          <t>45678901C</t>
        </is>
      </c>
      <c r="G5" s="9" t="inlineStr">
        <is>
          <t>Inmobiliaria Levante SL</t>
        </is>
      </c>
      <c r="H5" s="9" t="inlineStr">
        <is>
          <t>Calle Colón 22 3ºD</t>
        </is>
      </c>
      <c r="I5" s="9" t="inlineStr">
        <is>
          <t>Valencia</t>
        </is>
      </c>
      <c r="J5" s="9" t="inlineStr">
        <is>
          <t>4625004YJ2780D0004PR</t>
        </is>
      </c>
      <c r="K5" s="32" t="n">
        <v>950</v>
      </c>
      <c r="L5" s="32" t="n">
        <v>12</v>
      </c>
      <c r="M5" s="32" t="n">
        <v>40</v>
      </c>
      <c r="N5" s="32" t="n">
        <v>10</v>
      </c>
      <c r="O5" s="33">
        <f>K5+L5+M5+N5</f>
        <v/>
      </c>
      <c r="P5" s="34" t="n">
        <v>0.19</v>
      </c>
      <c r="Q5" s="33">
        <f>O5*P5</f>
        <v/>
      </c>
      <c r="R5" s="33">
        <f>O5-Q5</f>
        <v/>
      </c>
      <c r="S5" s="7" t="inlineStr">
        <is>
          <t>ES06 0487 3025 9720 0018 0550</t>
        </is>
      </c>
      <c r="T5" s="9" t="inlineStr">
        <is>
          <t>Transferencia</t>
        </is>
      </c>
      <c r="U5" s="31" t="n">
        <v>46059</v>
      </c>
      <c r="V5" s="8">
        <f>IF(U5&lt;&gt;"","Cobrado","Pendiente")</f>
        <v/>
      </c>
      <c r="W5" s="9" t="inlineStr">
        <is>
          <t>Recibo ajustado por comunidad</t>
        </is>
      </c>
    </row>
    <row r="6" ht="18" customHeight="1">
      <c r="A6" s="2" t="inlineStr">
        <is>
          <t>REC-005</t>
        </is>
      </c>
      <c r="B6" s="2" t="inlineStr">
        <is>
          <t>Marzo 2026</t>
        </is>
      </c>
      <c r="C6" s="31" t="n">
        <v>46082</v>
      </c>
      <c r="D6" s="31" t="n">
        <v>46086</v>
      </c>
      <c r="E6" s="2" t="inlineStr">
        <is>
          <t>Laura Fernández</t>
        </is>
      </c>
      <c r="F6" s="2" t="inlineStr">
        <is>
          <t>56789012D</t>
        </is>
      </c>
      <c r="G6" s="2" t="inlineStr">
        <is>
          <t>Inversiones Urbanas SL</t>
        </is>
      </c>
      <c r="H6" s="2" t="inlineStr">
        <is>
          <t>Paseo de la Castellana 101 5ºB</t>
        </is>
      </c>
      <c r="I6" s="2" t="inlineStr">
        <is>
          <t>Madrid</t>
        </is>
      </c>
      <c r="J6" s="2" t="inlineStr">
        <is>
          <t>2807904VK4720E0005ST</t>
        </is>
      </c>
      <c r="K6" s="32" t="n">
        <v>1350</v>
      </c>
      <c r="L6" s="32" t="n">
        <v>18</v>
      </c>
      <c r="M6" s="32" t="n">
        <v>55</v>
      </c>
      <c r="N6" s="32" t="n">
        <v>0</v>
      </c>
      <c r="O6" s="33">
        <f>K6+L6+M6+N6</f>
        <v/>
      </c>
      <c r="P6" s="34" t="n">
        <v>0.19</v>
      </c>
      <c r="Q6" s="33">
        <f>O6*P6</f>
        <v/>
      </c>
      <c r="R6" s="33">
        <f>O6-Q6</f>
        <v/>
      </c>
      <c r="S6" s="7" t="inlineStr">
        <is>
          <t>ES91 2100 0418 4502 0005 1332</t>
        </is>
      </c>
      <c r="T6" s="2" t="inlineStr">
        <is>
          <t>Transferencia</t>
        </is>
      </c>
      <c r="U6" s="31" t="n">
        <v>46090</v>
      </c>
      <c r="V6" s="8">
        <f>IF(U6&lt;&gt;"","Cobrado","Pendiente")</f>
        <v/>
      </c>
      <c r="W6" s="2" t="inlineStr">
        <is>
          <t>Transferencia recibida</t>
        </is>
      </c>
    </row>
    <row r="7" ht="18" customHeight="1">
      <c r="A7" s="9" t="inlineStr">
        <is>
          <t>REC-006</t>
        </is>
      </c>
      <c r="B7" s="9" t="inlineStr">
        <is>
          <t>Marzo 2026</t>
        </is>
      </c>
      <c r="C7" s="31" t="n">
        <v>46082</v>
      </c>
      <c r="D7" s="31" t="n">
        <v>46086</v>
      </c>
      <c r="E7" s="9" t="inlineStr">
        <is>
          <t>Manuel Sánchez</t>
        </is>
      </c>
      <c r="F7" s="9" t="inlineStr">
        <is>
          <t>67890123E</t>
        </is>
      </c>
      <c r="G7" s="9" t="inlineStr">
        <is>
          <t>Particular: Ana Vidal</t>
        </is>
      </c>
      <c r="H7" s="9" t="inlineStr">
        <is>
          <t>Calle Mayor 12 4ºA</t>
        </is>
      </c>
      <c r="I7" s="9" t="inlineStr">
        <is>
          <t>Madrid</t>
        </is>
      </c>
      <c r="J7" s="9" t="inlineStr">
        <is>
          <t>2807905VK4720F0006UV</t>
        </is>
      </c>
      <c r="K7" s="32" t="n">
        <v>700</v>
      </c>
      <c r="L7" s="32" t="n">
        <v>0</v>
      </c>
      <c r="M7" s="32" t="n">
        <v>25</v>
      </c>
      <c r="N7" s="32" t="n">
        <v>0</v>
      </c>
      <c r="O7" s="33">
        <f>K7+L7+M7+N7</f>
        <v/>
      </c>
      <c r="P7" s="34" t="n">
        <v>0</v>
      </c>
      <c r="Q7" s="33">
        <f>O7*P7</f>
        <v/>
      </c>
      <c r="R7" s="33">
        <f>O7-Q7</f>
        <v/>
      </c>
      <c r="S7" s="7" t="inlineStr">
        <is>
          <t>ES21 0200 4920 1430 2000 3614</t>
        </is>
      </c>
      <c r="T7" s="9" t="inlineStr">
        <is>
          <t>Domiciliación</t>
        </is>
      </c>
      <c r="U7" s="31" t="n"/>
      <c r="V7" s="8">
        <f>IF(U7&lt;&gt;"","Cobrado","Pendiente")</f>
        <v/>
      </c>
      <c r="W7" s="9" t="inlineStr">
        <is>
          <t>Pendiente por domiciliación</t>
        </is>
      </c>
    </row>
    <row r="8" ht="18" customHeight="1">
      <c r="A8" s="2" t="inlineStr">
        <is>
          <t>REC-007</t>
        </is>
      </c>
      <c r="B8" s="2" t="inlineStr">
        <is>
          <t>Abril 2026</t>
        </is>
      </c>
      <c r="C8" s="31" t="n">
        <v>46113</v>
      </c>
      <c r="D8" s="31" t="n">
        <v>46117</v>
      </c>
      <c r="E8" s="2" t="inlineStr">
        <is>
          <t>Ana Torres</t>
        </is>
      </c>
      <c r="F8" s="2" t="inlineStr">
        <is>
          <t>78901234F</t>
        </is>
      </c>
      <c r="G8" s="2" t="inlineStr">
        <is>
          <t>Inmobiliaria Levante SL</t>
        </is>
      </c>
      <c r="H8" s="2" t="inlineStr">
        <is>
          <t>Av. Diagonal 405 4ºB</t>
        </is>
      </c>
      <c r="I8" s="2" t="inlineStr">
        <is>
          <t>Barcelona</t>
        </is>
      </c>
      <c r="J8" s="2" t="inlineStr">
        <is>
          <t>0801902DF3890G0007WX</t>
        </is>
      </c>
      <c r="K8" s="32" t="n">
        <v>1100</v>
      </c>
      <c r="L8" s="32" t="n">
        <v>15</v>
      </c>
      <c r="M8" s="32" t="n">
        <v>50</v>
      </c>
      <c r="N8" s="32" t="n">
        <v>5</v>
      </c>
      <c r="O8" s="33">
        <f>K8+L8+M8+N8</f>
        <v/>
      </c>
      <c r="P8" s="34" t="n">
        <v>0.19</v>
      </c>
      <c r="Q8" s="33">
        <f>O8*P8</f>
        <v/>
      </c>
      <c r="R8" s="33">
        <f>O8-Q8</f>
        <v/>
      </c>
      <c r="S8" s="7" t="inlineStr">
        <is>
          <t>ES80 2080 0061 6730 0100 3307</t>
        </is>
      </c>
      <c r="T8" s="2" t="inlineStr">
        <is>
          <t>Transferencia</t>
        </is>
      </c>
      <c r="U8" s="31" t="n">
        <v>46120</v>
      </c>
      <c r="V8" s="8">
        <f>IF(U8&lt;&gt;"","Cobrado","Pendiente")</f>
        <v/>
      </c>
      <c r="W8" s="2" t="inlineStr">
        <is>
          <t>Transferencia recibida</t>
        </is>
      </c>
    </row>
    <row r="9" ht="18" customHeight="1">
      <c r="A9" s="9" t="inlineStr">
        <is>
          <t>REC-008</t>
        </is>
      </c>
      <c r="B9" s="9" t="inlineStr">
        <is>
          <t>Abril 2026</t>
        </is>
      </c>
      <c r="C9" s="31" t="n">
        <v>46113</v>
      </c>
      <c r="D9" s="31" t="n">
        <v>46117</v>
      </c>
      <c r="E9" s="9" t="inlineStr">
        <is>
          <t>Pedro Navarro</t>
        </is>
      </c>
      <c r="F9" s="9" t="inlineStr">
        <is>
          <t>89012345G</t>
        </is>
      </c>
      <c r="G9" s="9" t="inlineStr">
        <is>
          <t>Inversiones Urbanas SL</t>
        </is>
      </c>
      <c r="H9" s="9" t="inlineStr">
        <is>
          <t>Calle Sierpes 8 2ºB</t>
        </is>
      </c>
      <c r="I9" s="9" t="inlineStr">
        <is>
          <t>Sevilla</t>
        </is>
      </c>
      <c r="J9" s="9" t="inlineStr">
        <is>
          <t>4109101TG3440H0008YZ</t>
        </is>
      </c>
      <c r="K9" s="32" t="n">
        <v>875</v>
      </c>
      <c r="L9" s="32" t="n">
        <v>10</v>
      </c>
      <c r="M9" s="32" t="n">
        <v>35</v>
      </c>
      <c r="N9" s="32" t="n">
        <v>0</v>
      </c>
      <c r="O9" s="33">
        <f>K9+L9+M9+N9</f>
        <v/>
      </c>
      <c r="P9" s="34" t="n">
        <v>0.19</v>
      </c>
      <c r="Q9" s="33">
        <f>O9*P9</f>
        <v/>
      </c>
      <c r="R9" s="33">
        <f>O9-Q9</f>
        <v/>
      </c>
      <c r="S9" s="7" t="inlineStr">
        <is>
          <t>ES06 0487 3025 9720 0018 0550</t>
        </is>
      </c>
      <c r="T9" s="9" t="inlineStr">
        <is>
          <t>Domiciliación</t>
        </is>
      </c>
      <c r="U9" s="31" t="n"/>
      <c r="V9" s="8">
        <f>IF(U9&lt;&gt;"","Cobrado","Pendiente")</f>
        <v/>
      </c>
      <c r="W9" s="9" t="inlineStr">
        <is>
          <t>Pendiente — revisar domiciliación</t>
        </is>
      </c>
    </row>
    <row r="10" ht="18" customHeight="1">
      <c r="A10" s="2" t="inlineStr">
        <is>
          <t>REC-009</t>
        </is>
      </c>
      <c r="B10" s="2" t="inlineStr">
        <is>
          <t>Mayo 2026</t>
        </is>
      </c>
      <c r="C10" s="31" t="n">
        <v>46143</v>
      </c>
      <c r="D10" s="31" t="n">
        <v>46147</v>
      </c>
      <c r="E10" s="2" t="inlineStr">
        <is>
          <t>Lucía Romero</t>
        </is>
      </c>
      <c r="F10" s="2" t="inlineStr">
        <is>
          <t>90123456H</t>
        </is>
      </c>
      <c r="G10" s="2" t="inlineStr">
        <is>
          <t>Particular: Pedro Blanco</t>
        </is>
      </c>
      <c r="H10" s="2" t="inlineStr">
        <is>
          <t>Calle Colón 22 1ºA</t>
        </is>
      </c>
      <c r="I10" s="2" t="inlineStr">
        <is>
          <t>Valencia</t>
        </is>
      </c>
      <c r="J10" s="2" t="inlineStr">
        <is>
          <t>4625004YJ2780I0009AB</t>
        </is>
      </c>
      <c r="K10" s="32" t="n">
        <v>650</v>
      </c>
      <c r="L10" s="32" t="n">
        <v>8</v>
      </c>
      <c r="M10" s="32" t="n">
        <v>28</v>
      </c>
      <c r="N10" s="32" t="n">
        <v>0</v>
      </c>
      <c r="O10" s="33">
        <f>K10+L10+M10+N10</f>
        <v/>
      </c>
      <c r="P10" s="34" t="n">
        <v>0</v>
      </c>
      <c r="Q10" s="33">
        <f>O10*P10</f>
        <v/>
      </c>
      <c r="R10" s="33">
        <f>O10-Q10</f>
        <v/>
      </c>
      <c r="S10" s="7" t="inlineStr">
        <is>
          <t>ES76 0049 1500 0527 1016 0943</t>
        </is>
      </c>
      <c r="T10" s="2" t="inlineStr">
        <is>
          <t>Transferencia</t>
        </is>
      </c>
      <c r="U10" s="31" t="n">
        <v>46147</v>
      </c>
      <c r="V10" s="8">
        <f>IF(U10&lt;&gt;"","Cobrado","Pendiente")</f>
        <v/>
      </c>
      <c r="W10" s="2" t="inlineStr">
        <is>
          <t>Transferencia recibida</t>
        </is>
      </c>
    </row>
    <row r="11" ht="18" customHeight="1">
      <c r="A11" s="9" t="inlineStr">
        <is>
          <t>REC-010</t>
        </is>
      </c>
      <c r="B11" s="9" t="inlineStr">
        <is>
          <t>Mayo 2026</t>
        </is>
      </c>
      <c r="C11" s="31" t="n">
        <v>46143</v>
      </c>
      <c r="D11" s="31" t="n">
        <v>46147</v>
      </c>
      <c r="E11" s="9" t="inlineStr">
        <is>
          <t>Elena Gil</t>
        </is>
      </c>
      <c r="F11" s="9" t="inlineStr">
        <is>
          <t>01234567J</t>
        </is>
      </c>
      <c r="G11" s="9" t="inlineStr">
        <is>
          <t>Inversiones Urbanas SL</t>
        </is>
      </c>
      <c r="H11" s="9" t="inlineStr">
        <is>
          <t>Paseo de la Castellana 101 3ºC</t>
        </is>
      </c>
      <c r="I11" s="9" t="inlineStr">
        <is>
          <t>Madrid</t>
        </is>
      </c>
      <c r="J11" s="9" t="inlineStr">
        <is>
          <t>2807904VK4720J0010CD</t>
        </is>
      </c>
      <c r="K11" s="32" t="n">
        <v>1250</v>
      </c>
      <c r="L11" s="32" t="n">
        <v>16</v>
      </c>
      <c r="M11" s="32" t="n">
        <v>48</v>
      </c>
      <c r="N11" s="32" t="n">
        <v>8</v>
      </c>
      <c r="O11" s="33">
        <f>K11+L11+M11+N11</f>
        <v/>
      </c>
      <c r="P11" s="34" t="n">
        <v>0.19</v>
      </c>
      <c r="Q11" s="33">
        <f>O11*P11</f>
        <v/>
      </c>
      <c r="R11" s="33">
        <f>O11-Q11</f>
        <v/>
      </c>
      <c r="S11" s="7" t="inlineStr">
        <is>
          <t>ES91 2100 0418 4502 0005 1332</t>
        </is>
      </c>
      <c r="T11" s="9" t="inlineStr">
        <is>
          <t>Transferencia</t>
        </is>
      </c>
      <c r="U11" s="31" t="n"/>
      <c r="V11" s="8">
        <f>IF(U11&lt;&gt;"","Cobrado","Pendiente")</f>
        <v/>
      </c>
      <c r="W11" s="9" t="inlineStr">
        <is>
          <t>Pendiente de confirmación bancaria</t>
        </is>
      </c>
    </row>
  </sheetData>
  <autoFilter ref="A1:W1"/>
  <conditionalFormatting sqref="V2:V11">
    <cfRule type="expression" priority="1" dxfId="0" stopIfTrue="1">
      <formula>$V2="Cobrado"</formula>
    </cfRule>
    <cfRule type="expression" priority="2" dxfId="1" stopIfTrue="1">
      <formula>$V2="Pendiente"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28" customHeight="1">
      <c r="A1" s="10" t="inlineStr">
        <is>
          <t>RESUMEN DE CONTROL DE ALQUILERES — 2026</t>
        </is>
      </c>
      <c r="B1" s="35" t="n"/>
      <c r="C1" s="35" t="n"/>
      <c r="D1" s="35" t="n"/>
      <c r="E1" s="35" t="n"/>
      <c r="F1" s="36" t="n"/>
    </row>
    <row r="2"/>
    <row r="3">
      <c r="A3" s="11" t="inlineStr">
        <is>
          <t>INDICADORES CLAVE</t>
        </is>
      </c>
      <c r="B3" s="36" t="n"/>
      <c r="D3" s="13" t="inlineStr">
        <is>
          <t>RESUMEN POR MES</t>
        </is>
      </c>
      <c r="E3" s="35" t="n"/>
      <c r="F3" s="36" t="n"/>
    </row>
    <row r="4">
      <c r="A4" s="14" t="inlineStr">
        <is>
          <t>Total recibos emitidos</t>
        </is>
      </c>
      <c r="B4" s="15">
        <f>COUNTA(Recibos!A2:A11)</f>
        <v/>
      </c>
      <c r="C4" s="16" t="inlineStr">
        <is>
          <t>Mes</t>
        </is>
      </c>
      <c r="D4" s="16" t="inlineStr">
        <is>
          <t>Total Bruto (€)</t>
        </is>
      </c>
      <c r="E4" s="16" t="inlineStr">
        <is>
          <t>Cobrado (€)</t>
        </is>
      </c>
      <c r="F4" s="16" t="inlineStr">
        <is>
          <t>Pendiente (€)</t>
        </is>
      </c>
    </row>
    <row r="5">
      <c r="A5" s="17" t="inlineStr">
        <is>
          <t>Total cobrado (€)</t>
        </is>
      </c>
      <c r="B5" s="37">
        <f>SUMIF(Recibos!V2:V11,"Cobrado",Recibos!R2:R11)</f>
        <v/>
      </c>
      <c r="C5" s="9" t="inlineStr">
        <is>
          <t>Enero 2026</t>
        </is>
      </c>
      <c r="D5" s="38">
        <f>SUMIF(Recibos!B2:B11,"Enero 2026",Recibos!O2:O11)</f>
        <v/>
      </c>
      <c r="E5" s="38">
        <f>SUMPRODUCT((Recibos!B2:B11="Enero 2026")*(Recibos!V2:V11="Cobrado")*Recibos!R2:R11)</f>
        <v/>
      </c>
      <c r="F5" s="38">
        <f>SUMPRODUCT((Recibos!B2:B11="Enero 2026")*(Recibos!V2:V11="Pendiente")*Recibos!R2:R11)</f>
        <v/>
      </c>
    </row>
    <row r="6">
      <c r="A6" s="14" t="inlineStr">
        <is>
          <t>Total pendiente (€)</t>
        </is>
      </c>
      <c r="B6" s="37">
        <f>SUMIF(Recibos!V2:V11,"Pendiente",Recibos!R2:R11)</f>
        <v/>
      </c>
      <c r="C6" s="2" t="inlineStr">
        <is>
          <t>Febrero 2026</t>
        </is>
      </c>
      <c r="D6" s="39">
        <f>SUMIF(Recibos!B2:B11,"Febrero 2026",Recibos!O2:O11)</f>
        <v/>
      </c>
      <c r="E6" s="39">
        <f>SUMPRODUCT((Recibos!B2:B11="Febrero 2026")*(Recibos!V2:V11="Cobrado")*Recibos!R2:R11)</f>
        <v/>
      </c>
      <c r="F6" s="39">
        <f>SUMPRODUCT((Recibos!B2:B11="Febrero 2026")*(Recibos!V2:V11="Pendiente")*Recibos!R2:R11)</f>
        <v/>
      </c>
    </row>
    <row r="7">
      <c r="A7" s="17" t="inlineStr">
        <is>
          <t>Total emitido bruto (€)</t>
        </is>
      </c>
      <c r="B7" s="37">
        <f>SUM(Recibos!O2:O11)</f>
        <v/>
      </c>
      <c r="C7" s="9" t="inlineStr">
        <is>
          <t>Marzo 2026</t>
        </is>
      </c>
      <c r="D7" s="38">
        <f>SUMIF(Recibos!B2:B11,"Marzo 2026",Recibos!O2:O11)</f>
        <v/>
      </c>
      <c r="E7" s="38">
        <f>SUMPRODUCT((Recibos!B2:B11="Marzo 2026")*(Recibos!V2:V11="Cobrado")*Recibos!R2:R11)</f>
        <v/>
      </c>
      <c r="F7" s="38">
        <f>SUMPRODUCT((Recibos!B2:B11="Marzo 2026")*(Recibos!V2:V11="Pendiente")*Recibos!R2:R11)</f>
        <v/>
      </c>
    </row>
    <row r="8">
      <c r="A8" s="14" t="inlineStr">
        <is>
          <t>Renta media mensual (€)</t>
        </is>
      </c>
      <c r="B8" s="37">
        <f>IFERROR(AVERAGE(Recibos!K2:K11),0)</f>
        <v/>
      </c>
      <c r="C8" s="2" t="inlineStr">
        <is>
          <t>Abril 2026</t>
        </is>
      </c>
      <c r="D8" s="39">
        <f>SUMIF(Recibos!B2:B11,"Abril 2026",Recibos!O2:O11)</f>
        <v/>
      </c>
      <c r="E8" s="39">
        <f>SUMPRODUCT((Recibos!B2:B11="Abril 2026")*(Recibos!V2:V11="Cobrado")*Recibos!R2:R11)</f>
        <v/>
      </c>
      <c r="F8" s="39">
        <f>SUMPRODUCT((Recibos!B2:B11="Abril 2026")*(Recibos!V2:V11="Pendiente")*Recibos!R2:R11)</f>
        <v/>
      </c>
    </row>
    <row r="9">
      <c r="A9" s="17" t="inlineStr">
        <is>
          <t>Recibos cobrados</t>
        </is>
      </c>
      <c r="B9" s="15">
        <f>COUNTIF(Recibos!V2:V11,"Cobrado")</f>
        <v/>
      </c>
      <c r="C9" s="9" t="inlineStr">
        <is>
          <t>Mayo 2026</t>
        </is>
      </c>
      <c r="D9" s="38">
        <f>SUMIF(Recibos!B2:B11,"Mayo 2026",Recibos!O2:O11)</f>
        <v/>
      </c>
      <c r="E9" s="38">
        <f>SUMPRODUCT((Recibos!B2:B11="Mayo 2026")*(Recibos!V2:V11="Cobrado")*Recibos!R2:R11)</f>
        <v/>
      </c>
      <c r="F9" s="38">
        <f>SUMPRODUCT((Recibos!B2:B11="Mayo 2026")*(Recibos!V2:V11="Pendiente")*Recibos!R2:R11)</f>
        <v/>
      </c>
    </row>
    <row r="10">
      <c r="A10" s="14" t="inlineStr">
        <is>
          <t>Recibos pendientes</t>
        </is>
      </c>
      <c r="B10" s="15">
        <f>COUNTIF(Recibos!V2:V11,"Pendiente")</f>
        <v/>
      </c>
      <c r="C10" s="21" t="inlineStr">
        <is>
          <t>TOTAL</t>
        </is>
      </c>
      <c r="D10" s="40">
        <f>SUM(D5:D9)</f>
        <v/>
      </c>
      <c r="E10" s="40">
        <f>SUM(E5:E9)</f>
        <v/>
      </c>
      <c r="F10" s="40">
        <f>SUM(F5:F9)</f>
        <v/>
      </c>
    </row>
    <row r="11">
      <c r="A11" s="17" t="inlineStr">
        <is>
          <t>% cobrado</t>
        </is>
      </c>
      <c r="B11" s="41">
        <f>IFERROR(B9/B7,0)</f>
        <v/>
      </c>
    </row>
    <row r="12" ht="5" customHeight="1">
      <c r="A12" s="14" t="inlineStr">
        <is>
          <t>Alerta retrasos</t>
        </is>
      </c>
      <c r="B12" s="15">
        <f>IF(B10&gt;0,"⚠ HAY RECIBOS PENDIENTES","✓ Todo al día")</f>
        <v/>
      </c>
    </row>
    <row r="13">
      <c r="A13" s="24" t="inlineStr">
        <is>
          <t>Estado</t>
        </is>
      </c>
      <c r="B13" s="24" t="inlineStr">
        <is>
          <t>Cantidad</t>
        </is>
      </c>
    </row>
    <row r="14">
      <c r="A14" s="2" t="inlineStr">
        <is>
          <t>Cobrado</t>
        </is>
      </c>
      <c r="B14" s="25">
        <f>COUNTIF(Recibos!V2:V11,"Cobrado")</f>
        <v/>
      </c>
    </row>
    <row r="15">
      <c r="A15" s="2" t="inlineStr">
        <is>
          <t>Pendiente</t>
        </is>
      </c>
      <c r="B15" s="25">
        <f>COUNTIF(Recibos!V2:V11,"Pendiente")</f>
        <v/>
      </c>
    </row>
  </sheetData>
  <mergeCells count="3">
    <mergeCell ref="A1:F1"/>
    <mergeCell ref="A3:B3"/>
    <mergeCell ref="D3:F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2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26" customHeight="1">
      <c r="A1" s="26" t="inlineStr">
        <is>
          <t>INSTRUCCIONES DE USO — RECIBO MENSUAL DE ALQUILER</t>
        </is>
      </c>
      <c r="B1" s="36" t="n"/>
    </row>
    <row r="2" ht="20" customHeight="1">
      <c r="A2" s="27" t="inlineStr">
        <is>
          <t>SECCIÓN</t>
        </is>
      </c>
      <c r="B2" s="27" t="inlineStr">
        <is>
          <t>DESCRIPCIÓN</t>
        </is>
      </c>
    </row>
    <row r="3" ht="40" customHeight="1">
      <c r="A3" s="28" t="inlineStr">
        <is>
          <t>Hoja Recibos</t>
        </is>
      </c>
      <c r="B3" s="29" t="inlineStr">
        <is>
          <t>Tabla principal para registrar y controlar todos los recibos mensuales de alquiler.</t>
        </is>
      </c>
    </row>
    <row r="4" ht="20" customHeight="1">
      <c r="A4" s="28" t="inlineStr">
        <is>
          <t>ID Recibo</t>
        </is>
      </c>
      <c r="B4" s="30" t="inlineStr">
        <is>
          <t>Identificador único del recibo. Formato recomendado: REC-001, REC-002, etc.</t>
        </is>
      </c>
    </row>
    <row r="5" ht="20" customHeight="1">
      <c r="A5" s="28" t="inlineStr">
        <is>
          <t>Mes</t>
        </is>
      </c>
      <c r="B5" s="29" t="inlineStr">
        <is>
          <t>Mes de referencia al que corresponde el recibo (ej: "Enero 2026").</t>
        </is>
      </c>
    </row>
    <row r="6" ht="20" customHeight="1">
      <c r="A6" s="28" t="inlineStr">
        <is>
          <t>Fecha Emisión</t>
        </is>
      </c>
      <c r="B6" s="30" t="inlineStr">
        <is>
          <t>Fecha en que se emite el recibo. Formato DD/MM/AAAA.</t>
        </is>
      </c>
    </row>
    <row r="7" ht="40" customHeight="1">
      <c r="A7" s="28" t="inlineStr">
        <is>
          <t>Fecha Vencimiento</t>
        </is>
      </c>
      <c r="B7" s="29" t="inlineStr">
        <is>
          <t>Fecha límite de pago pactada en contrato. Normalmente los primeros 5 días del mes.</t>
        </is>
      </c>
    </row>
    <row r="8" ht="20" customHeight="1">
      <c r="A8" s="28" t="inlineStr">
        <is>
          <t>Inquilino / NIF</t>
        </is>
      </c>
      <c r="B8" s="30" t="inlineStr">
        <is>
          <t>Nombre completo del arrendatario y su NIF o NIE.</t>
        </is>
      </c>
    </row>
    <row r="9" ht="20" customHeight="1">
      <c r="A9" s="28" t="inlineStr">
        <is>
          <t>Arrendador / Sociedad</t>
        </is>
      </c>
      <c r="B9" s="29" t="inlineStr">
        <is>
          <t>Nombre del propietario o razón social de la sociedad patrimonial arrendadora.</t>
        </is>
      </c>
    </row>
    <row r="10" ht="20" customHeight="1">
      <c r="A10" s="28" t="inlineStr">
        <is>
          <t>Dirección / Ciudad</t>
        </is>
      </c>
      <c r="B10" s="30" t="inlineStr">
        <is>
          <t>Dirección completa del inmueble arrendado y municipio.</t>
        </is>
      </c>
    </row>
    <row r="11" ht="20" customHeight="1">
      <c r="A11" s="28" t="inlineStr">
        <is>
          <t>Referencia Catastral</t>
        </is>
      </c>
      <c r="B11" s="29" t="inlineStr">
        <is>
          <t>Código único del inmueble en el Catastro. Consta de 20 caracteres alfanuméricos.</t>
        </is>
      </c>
    </row>
    <row r="12" ht="40" customHeight="1">
      <c r="A12" s="28" t="inlineStr">
        <is>
          <t>Renta Base Mensual</t>
        </is>
      </c>
      <c r="B12" s="30" t="inlineStr">
        <is>
          <t>Importe neto de la renta pactada en el contrato. Celda de entrada manual (fondo amarillo).</t>
        </is>
      </c>
    </row>
    <row r="13" ht="40" customHeight="1">
      <c r="A13" s="28" t="inlineStr">
        <is>
          <t>IBI Repercutido</t>
        </is>
      </c>
      <c r="B13" s="29" t="inlineStr">
        <is>
          <t>Parte del IBI trasladada al inquilino si así se pactó en el contrato. Puede ser 0.</t>
        </is>
      </c>
    </row>
    <row r="14" ht="20" customHeight="1">
      <c r="A14" s="28" t="inlineStr">
        <is>
          <t>Comunidad Repercutida</t>
        </is>
      </c>
      <c r="B14" s="30" t="inlineStr">
        <is>
          <t>Gastos de comunidad de propietarios repercutidos al inquilino según contrato.</t>
        </is>
      </c>
    </row>
    <row r="15" ht="20" customHeight="1">
      <c r="A15" s="28" t="inlineStr">
        <is>
          <t>Otros Gastos</t>
        </is>
      </c>
      <c r="B15" s="29" t="inlineStr">
        <is>
          <t>Cualquier otro gasto repercutible pactado (seguros, suministros, etc.).</t>
        </is>
      </c>
    </row>
    <row r="16" ht="20" customHeight="1">
      <c r="A16" s="28" t="inlineStr">
        <is>
          <t>Total Bruto</t>
        </is>
      </c>
      <c r="B16" s="30" t="inlineStr">
        <is>
          <t>Calculado automáticamente: Renta base + IBI + Comunidad + Otros gastos.</t>
        </is>
      </c>
    </row>
    <row r="17" ht="40" customHeight="1">
      <c r="A17" s="28" t="inlineStr">
        <is>
          <t>Retención IRPF</t>
        </is>
      </c>
      <c r="B17" s="29" t="inlineStr">
        <is>
          <t>Tipo de retención aplicable (ej: 19 % = 0,19). Solo si el arrendador es persona física con actividad económica o en determinados supuestos. Revisar normativa vigente.</t>
        </is>
      </c>
    </row>
    <row r="18" ht="40" customHeight="1">
      <c r="A18" s="28" t="inlineStr">
        <is>
          <t>Importe Retenido</t>
        </is>
      </c>
      <c r="B18" s="30" t="inlineStr">
        <is>
          <t>Calculado: Total bruto × Retención IRPF. Si no hay retención, introducir 0 en la columna Retención.</t>
        </is>
      </c>
    </row>
    <row r="19" ht="40" customHeight="1">
      <c r="A19" s="28" t="inlineStr">
        <is>
          <t>Total a Pagar</t>
        </is>
      </c>
      <c r="B19" s="29" t="inlineStr">
        <is>
          <t>Calculado: Total bruto − Importe retenido. Es el importe real que abona el inquilino.</t>
        </is>
      </c>
    </row>
    <row r="20" ht="20" customHeight="1">
      <c r="A20" s="28" t="inlineStr">
        <is>
          <t>IBAN Pago</t>
        </is>
      </c>
      <c r="B20" s="30" t="inlineStr">
        <is>
          <t>Número de cuenta bancaria donde se realiza la transferencia.</t>
        </is>
      </c>
    </row>
    <row r="21" ht="20" customHeight="1">
      <c r="A21" s="28" t="inlineStr">
        <is>
          <t>Forma de Pago</t>
        </is>
      </c>
      <c r="B21" s="29" t="inlineStr">
        <is>
          <t>Medio utilizado: Transferencia, Domiciliación, Efectivo, Bizum, etc.</t>
        </is>
      </c>
    </row>
    <row r="22" ht="40" customHeight="1">
      <c r="A22" s="28" t="inlineStr">
        <is>
          <t>Fecha de Cobro</t>
        </is>
      </c>
      <c r="B22" s="30" t="inlineStr">
        <is>
          <t>Fecha en que se recibe el pago. Si se deja vacío, el estado queda como "Pendiente".</t>
        </is>
      </c>
    </row>
    <row r="23" ht="40" customHeight="1">
      <c r="A23" s="28" t="inlineStr">
        <is>
          <t>Estado</t>
        </is>
      </c>
      <c r="B23" s="29" t="inlineStr">
        <is>
          <t>Calculado automáticamente: "Cobrado" si hay fecha de cobro, "Pendiente" en caso contrario.</t>
        </is>
      </c>
    </row>
    <row r="24" ht="20" customHeight="1">
      <c r="A24" s="28" t="inlineStr">
        <is>
          <t>Observaciones</t>
        </is>
      </c>
      <c r="B24" s="30" t="inlineStr">
        <is>
          <t>Anotaciones adicionales: incidencias, ajustes, acuerdos especiales, etc.</t>
        </is>
      </c>
    </row>
    <row r="25" ht="20" customHeight="1">
      <c r="A25" s="29" t="inlineStr"/>
      <c r="B25" s="29" t="inlineStr"/>
    </row>
    <row r="26" ht="40" customHeight="1">
      <c r="A26" s="28" t="inlineStr">
        <is>
          <t>CONCEPTOS REPERCUTIBLES</t>
        </is>
      </c>
      <c r="B26" s="30" t="inlineStr">
        <is>
          <t>Solo se pueden repercutir al inquilino los gastos expresamente pactados en el contrato de arrendamiento. Los más habituales son: IBI, cuotas de comunidad de propietarios, seguros del inmueble y tasa de basuras.</t>
        </is>
      </c>
    </row>
    <row r="27" ht="40" customHeight="1">
      <c r="A27" s="28" t="inlineStr">
        <is>
          <t>FIANZA</t>
        </is>
      </c>
      <c r="B27" s="29" t="inlineStr">
        <is>
          <t>Según la Ley de Arrendamientos Urbanos (LAU), en vivienda habitual la fianza obligatoria es de 1 mensualidad de renta. En arrendamientos para uso distinto de vivienda, son 2 mensualidades. Puede pactarse garantía adicional.</t>
        </is>
      </c>
    </row>
    <row r="28" ht="40" customHeight="1">
      <c r="A28" s="28" t="inlineStr">
        <is>
          <t>RETENCIÓN IRPF</t>
        </is>
      </c>
      <c r="B28" s="30" t="inlineStr">
        <is>
          <t>La retención del 19 % se aplica cuando el arrendatario es una persona jurídica o empresario/profesional obligado a retener. En arrendamientos entre particulares para vivienda habitual no suele aplicarse retención. Consulte con un asesor fiscal.</t>
        </is>
      </c>
    </row>
    <row r="29" ht="40" customHeight="1">
      <c r="A29" s="28" t="inlineStr">
        <is>
          <t>ACTUALIZACIÓN DE RENTA</t>
        </is>
      </c>
      <c r="B29" s="29" t="inlineStr">
        <is>
          <t>Según la normativa vigente en 2026, la actualización anual de la renta se realiza conforme al índice pactado en contrato (IPC, IGC u otro). Revisar la legislación aplicable en cada comunidad autónoma.</t>
        </is>
      </c>
    </row>
    <row r="30" ht="40" customHeight="1">
      <c r="A30" s="28" t="inlineStr">
        <is>
          <t>ARCHIVO Y CONSERVACIÓN</t>
        </is>
      </c>
      <c r="B30" s="30" t="inlineStr">
        <is>
          <t>Conserve todos los recibos emitidos y justificantes de pago durante al menos 5 años, por posibles requerimientos de Hacienda o litigios arrendaticios.</t>
        </is>
      </c>
    </row>
    <row r="31" ht="40" customHeight="1">
      <c r="A31" s="28" t="inlineStr">
        <is>
          <t>HOJA RESUMEN</t>
        </is>
      </c>
      <c r="B31" s="29" t="inlineStr">
        <is>
          <t>La hoja Resumen calcula automáticamente los totales cobrados, pendientes, la renta media y los gráficos de seguimiento. No editar manualmente las fórmulas de dicha hoja.</t>
        </is>
      </c>
    </row>
    <row r="32" ht="40" customHeight="1">
      <c r="A32" s="28" t="inlineStr">
        <is>
          <t>EJEMPLO DE USO</t>
        </is>
      </c>
      <c r="B32" s="30" t="inlineStr">
        <is>
          <t>Rellene la hoja Recibos con los datos del contrato. Al introducir la fecha de cobro, el estado cambiará automáticamente a "Cobrado". Los totales y gráficos del Resumen se actualizarán de forma automática.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2026-06-19T10:53:38Z</dcterms:created>
  <dcterms:modified xmlns:dcterms="http://purl.org/dc/terms/" xmlns:xsi="http://www.w3.org/2001/XMLSchema-instance" xsi:type="dcterms:W3CDTF">2026-06-19T10:53:38Z</dcterms:modified>
</cp:coreProperties>
</file>