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rrate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Datos auxiliares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0" hidden="1">'Prorrateo'!$A$1:$R$1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&quot;%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6A34A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0F766E"/>
      <sz val="10"/>
    </font>
    <font>
      <name val="Calibri"/>
      <b val="1"/>
      <color rgb="00FFFFFF"/>
      <sz val="14"/>
    </font>
    <font>
      <name val="Calibri"/>
      <b val="1"/>
      <color rgb="00FFFFFF"/>
      <sz val="12"/>
    </font>
    <font>
      <name val="Calibri"/>
      <b val="1"/>
      <color rgb="00FFFFFF"/>
      <sz val="13"/>
    </font>
    <font>
      <name val="Calibri"/>
      <b val="1"/>
      <color rgb="001E293B"/>
      <sz val="10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CFCE7"/>
      </patternFill>
    </fill>
    <fill>
      <patternFill patternType="solid">
        <fgColor rgb="00E2E8F0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 wrapText="1"/>
    </xf>
    <xf numFmtId="1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center"/>
    </xf>
    <xf numFmtId="165" fontId="6" fillId="8" borderId="1" applyAlignment="1" pivotButton="0" quotePrefix="0" xfId="0">
      <alignment horizontal="right" vertical="center"/>
    </xf>
    <xf numFmtId="1" fontId="6" fillId="8" borderId="1" applyAlignment="1" pivotButton="0" quotePrefix="0" xfId="0">
      <alignment horizontal="right" vertical="center"/>
    </xf>
    <xf numFmtId="166" fontId="6" fillId="8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8" fillId="9" borderId="1" applyAlignment="1" pivotButton="0" quotePrefix="0" xfId="0">
      <alignment horizontal="left" vertical="center"/>
    </xf>
    <xf numFmtId="165" fontId="1" fillId="10" borderId="1" applyAlignment="1" pivotButton="0" quotePrefix="0" xfId="0">
      <alignment horizontal="right" vertical="center"/>
    </xf>
    <xf numFmtId="0" fontId="0" fillId="11" borderId="1" pivotButton="0" quotePrefix="0" xfId="0"/>
    <xf numFmtId="1" fontId="1" fillId="10" borderId="1" applyAlignment="1" pivotButton="0" quotePrefix="0" xfId="0">
      <alignment horizontal="right" vertical="center"/>
    </xf>
    <xf numFmtId="166" fontId="1" fillId="10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0" fontId="10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1" fillId="9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Prorrateado por Ciudad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'Resumen'!D10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'Resumen'!$A$11:$A$16</f>
            </numRef>
          </cat>
          <val>
            <numRef>
              <f>'Resumen'!$D$11:$D$16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Ciudad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Gasto Prorrateado por Inquilino</a:t>
            </a:r>
          </a:p>
        </rich>
      </tx>
    </title>
    <plotArea>
      <pieChart>
        <varyColors val="1"/>
        <ser>
          <idx val="0"/>
          <order val="0"/>
          <tx>
            <strRef>
              <f>'Prorrateo'!O1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6366F1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EC4899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F97316"/>
              </a:solidFill>
              <a:ln xmlns:a="http://schemas.openxmlformats.org/drawingml/2006/main">
                <a:prstDash val="solid"/>
              </a:ln>
            </spPr>
          </dPt>
          <cat>
            <numRef>
              <f>'Prorrateo'!$C$2:$C$10</f>
            </numRef>
          </cat>
          <val>
            <numRef>
              <f>'Prorrateo'!$O$2:$O$10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17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0" customWidth="1" min="3" max="3"/>
    <col width="13" customWidth="1" min="4" max="4"/>
    <col width="30" customWidth="1" min="5" max="5"/>
    <col width="14" customWidth="1" min="6" max="6"/>
    <col width="22" customWidth="1" min="7" max="7"/>
    <col width="13" customWidth="1" min="8" max="8"/>
    <col width="13" customWidth="1" min="9" max="9"/>
    <col width="10" customWidth="1" min="10" max="10"/>
    <col width="14" customWidth="1" min="11" max="11"/>
    <col width="13" customWidth="1" min="12" max="12"/>
    <col width="14" customWidth="1" min="13" max="13"/>
    <col width="13" customWidth="1" min="14" max="14"/>
    <col width="14" customWidth="1" min="15" max="15"/>
    <col width="12" customWidth="1" min="16" max="16"/>
    <col width="11" customWidth="1" min="17" max="17"/>
    <col width="25" customWidth="1" min="18" max="18"/>
  </cols>
  <sheetData>
    <row r="1" ht="36" customHeight="1">
      <c r="A1" s="1" t="inlineStr">
        <is>
          <t>ID Contrato</t>
        </is>
      </c>
      <c r="B1" s="1" t="inlineStr">
        <is>
          <t>Arrendador / Sociedad</t>
        </is>
      </c>
      <c r="C1" s="1" t="inlineStr">
        <is>
          <t>Inquilino/a</t>
        </is>
      </c>
      <c r="D1" s="1" t="inlineStr">
        <is>
          <t>NIF</t>
        </is>
      </c>
      <c r="E1" s="1" t="inlineStr">
        <is>
          <t>Dirección Inmueble</t>
        </is>
      </c>
      <c r="F1" s="1" t="inlineStr">
        <is>
          <t>Ciudad</t>
        </is>
      </c>
      <c r="G1" s="1" t="inlineStr">
        <is>
          <t>Referencia Catastral</t>
        </is>
      </c>
      <c r="H1" s="1" t="inlineStr">
        <is>
          <t>Fecha Inicio</t>
        </is>
      </c>
      <c r="I1" s="1" t="inlineStr">
        <is>
          <t>Fecha Fin</t>
        </is>
      </c>
      <c r="J1" s="1" t="inlineStr">
        <is>
          <t>Meses Imputados</t>
        </is>
      </c>
      <c r="K1" s="1" t="inlineStr">
        <is>
          <t>Cuota Comunidad Mensual (€)</t>
        </is>
      </c>
      <c r="L1" s="1" t="inlineStr">
        <is>
          <t>Gastos Repercutibles (%)</t>
        </is>
      </c>
      <c r="M1" s="1" t="inlineStr">
        <is>
          <t>Importe Repercutible Mensual (€)</t>
        </is>
      </c>
      <c r="N1" s="1" t="inlineStr">
        <is>
          <t>% Prorrateo Inquilino</t>
        </is>
      </c>
      <c r="O1" s="1" t="inlineStr">
        <is>
          <t>Importe Prorrateado Total (€)</t>
        </is>
      </c>
      <c r="P1" s="1" t="inlineStr">
        <is>
          <t>Fianza (€)</t>
        </is>
      </c>
      <c r="Q1" s="1" t="inlineStr">
        <is>
          <t>Estado</t>
        </is>
      </c>
      <c r="R1" s="1" t="inlineStr">
        <is>
          <t>Observaciones</t>
        </is>
      </c>
    </row>
    <row r="2">
      <c r="A2" s="2" t="inlineStr">
        <is>
          <t>CTR-001</t>
        </is>
      </c>
      <c r="B2" s="2" t="inlineStr">
        <is>
          <t>Carlos Moreno Blanco</t>
        </is>
      </c>
      <c r="C2" s="2" t="inlineStr">
        <is>
          <t>María García López</t>
        </is>
      </c>
      <c r="D2" s="2" t="inlineStr">
        <is>
          <t>12345678Z</t>
        </is>
      </c>
      <c r="E2" s="2" t="inlineStr">
        <is>
          <t>Calle Mayor 12, 3ºB</t>
        </is>
      </c>
      <c r="F2" s="2" t="inlineStr">
        <is>
          <t>Madrid</t>
        </is>
      </c>
      <c r="G2" s="2" t="inlineStr">
        <is>
          <t>9872309VK4893A0001XG</t>
        </is>
      </c>
      <c r="H2" s="3" t="n">
        <v>46023</v>
      </c>
      <c r="I2" s="3" t="n">
        <v>46387</v>
      </c>
      <c r="J2" s="4">
        <f>IFERROR(DATEDIF(H2,I2,"m")+1,0)</f>
        <v/>
      </c>
      <c r="K2" s="5" t="n">
        <v>85</v>
      </c>
      <c r="L2" s="6" t="n">
        <v>100</v>
      </c>
      <c r="M2" s="5">
        <f>IFERROR(K2*L2/100,0)</f>
        <v/>
      </c>
      <c r="N2" s="6" t="n">
        <v>100</v>
      </c>
      <c r="O2" s="7">
        <f>IFERROR(M2*J2*N2/100,0)</f>
        <v/>
      </c>
      <c r="P2" s="5" t="n">
        <v>1700</v>
      </c>
      <c r="Q2" s="8">
        <f>IF(TODAY()&lt;=I2,"Activo","Finalizado")</f>
        <v/>
      </c>
      <c r="R2" s="2" t="inlineStr">
        <is>
          <t>Piso completo</t>
        </is>
      </c>
    </row>
    <row r="3">
      <c r="A3" s="9" t="inlineStr">
        <is>
          <t>CTR-002</t>
        </is>
      </c>
      <c r="B3" s="9" t="inlineStr">
        <is>
          <t>Inversiones Costa SL</t>
        </is>
      </c>
      <c r="C3" s="9" t="inlineStr">
        <is>
          <t>Antonio López Martín</t>
        </is>
      </c>
      <c r="D3" s="9" t="inlineStr">
        <is>
          <t>23456789A</t>
        </is>
      </c>
      <c r="E3" s="9" t="inlineStr">
        <is>
          <t>Av. Diagonal 405, 2ºA</t>
        </is>
      </c>
      <c r="F3" s="9" t="inlineStr">
        <is>
          <t>Barcelona</t>
        </is>
      </c>
      <c r="G3" s="9" t="inlineStr">
        <is>
          <t>0900301DF3800A0001ZY</t>
        </is>
      </c>
      <c r="H3" s="10" t="n">
        <v>46054</v>
      </c>
      <c r="I3" s="10" t="n">
        <v>46387</v>
      </c>
      <c r="J3" s="11">
        <f>IFERROR(DATEDIF(H3,I3,"m")+1,0)</f>
        <v/>
      </c>
      <c r="K3" s="12" t="n">
        <v>120</v>
      </c>
      <c r="L3" s="13" t="n">
        <v>100</v>
      </c>
      <c r="M3" s="12">
        <f>IFERROR(K3*L3/100,0)</f>
        <v/>
      </c>
      <c r="N3" s="13" t="n">
        <v>50</v>
      </c>
      <c r="O3" s="14">
        <f>IFERROR(M3*J3*N3/100,0)</f>
        <v/>
      </c>
      <c r="P3" s="12" t="n">
        <v>2400</v>
      </c>
      <c r="Q3" s="15">
        <f>IF(TODAY()&lt;=I3,"Activo","Finalizado")</f>
        <v/>
      </c>
      <c r="R3" s="9" t="inlineStr">
        <is>
          <t>Mitad portal</t>
        </is>
      </c>
    </row>
    <row r="4">
      <c r="A4" s="2" t="inlineStr">
        <is>
          <t>CTR-003</t>
        </is>
      </c>
      <c r="B4" s="2" t="inlineStr">
        <is>
          <t>Lucía Navarro Gil</t>
        </is>
      </c>
      <c r="C4" s="2" t="inlineStr">
        <is>
          <t>Carmen Ruiz Herrera</t>
        </is>
      </c>
      <c r="D4" s="2" t="inlineStr">
        <is>
          <t>34567890B</t>
        </is>
      </c>
      <c r="E4" s="2" t="inlineStr">
        <is>
          <t>Calle Sierpes 8, 1ºC</t>
        </is>
      </c>
      <c r="F4" s="2" t="inlineStr">
        <is>
          <t>Sevilla</t>
        </is>
      </c>
      <c r="G4" s="2" t="inlineStr">
        <is>
          <t>5328902TG3432B0001PQ</t>
        </is>
      </c>
      <c r="H4" s="3" t="n">
        <v>46037</v>
      </c>
      <c r="I4" s="3" t="n">
        <v>46356</v>
      </c>
      <c r="J4" s="4">
        <f>IFERROR(DATEDIF(H4,I4,"m")+1,0)</f>
        <v/>
      </c>
      <c r="K4" s="5" t="n">
        <v>65</v>
      </c>
      <c r="L4" s="6" t="n">
        <v>100</v>
      </c>
      <c r="M4" s="5">
        <f>IFERROR(K4*L4/100,0)</f>
        <v/>
      </c>
      <c r="N4" s="6" t="n">
        <v>100</v>
      </c>
      <c r="O4" s="7">
        <f>IFERROR(M4*J4*N4/100,0)</f>
        <v/>
      </c>
      <c r="P4" s="5" t="n">
        <v>1300</v>
      </c>
      <c r="Q4" s="8">
        <f>IF(TODAY()&lt;=I4,"Activo","Finalizado")</f>
        <v/>
      </c>
      <c r="R4" s="2" t="inlineStr"/>
    </row>
    <row r="5">
      <c r="A5" s="9" t="inlineStr">
        <is>
          <t>CTR-004</t>
        </is>
      </c>
      <c r="B5" s="9" t="inlineStr">
        <is>
          <t>Inversiones Costa SL</t>
        </is>
      </c>
      <c r="C5" s="9" t="inlineStr">
        <is>
          <t>José Martínez Soler</t>
        </is>
      </c>
      <c r="D5" s="9" t="inlineStr">
        <is>
          <t>45678901C</t>
        </is>
      </c>
      <c r="E5" s="9" t="inlineStr">
        <is>
          <t>Calle Colón 22, 4ºD</t>
        </is>
      </c>
      <c r="F5" s="9" t="inlineStr">
        <is>
          <t>Valencia</t>
        </is>
      </c>
      <c r="G5" s="9" t="inlineStr">
        <is>
          <t>4624609YJ2760A0001RT</t>
        </is>
      </c>
      <c r="H5" s="10" t="n">
        <v>46082</v>
      </c>
      <c r="I5" s="10" t="n">
        <v>46387</v>
      </c>
      <c r="J5" s="11">
        <f>IFERROR(DATEDIF(H5,I5,"m")+1,0)</f>
        <v/>
      </c>
      <c r="K5" s="12" t="n">
        <v>95</v>
      </c>
      <c r="L5" s="13" t="n">
        <v>100</v>
      </c>
      <c r="M5" s="12">
        <f>IFERROR(K5*L5/100,0)</f>
        <v/>
      </c>
      <c r="N5" s="13" t="n">
        <v>33</v>
      </c>
      <c r="O5" s="14">
        <f>IFERROR(M5*J5*N5/100,0)</f>
        <v/>
      </c>
      <c r="P5" s="12" t="n">
        <v>1900</v>
      </c>
      <c r="Q5" s="15">
        <f>IF(TODAY()&lt;=I5,"Activo","Finalizado")</f>
        <v/>
      </c>
      <c r="R5" s="9" t="inlineStr">
        <is>
          <t>Prorrateo 1/3</t>
        </is>
      </c>
    </row>
    <row r="6">
      <c r="A6" s="2" t="inlineStr">
        <is>
          <t>CTR-005</t>
        </is>
      </c>
      <c r="B6" s="2" t="inlineStr">
        <is>
          <t>Rafael Torres Vega</t>
        </is>
      </c>
      <c r="C6" s="2" t="inlineStr">
        <is>
          <t>Laura Fernández Díaz</t>
        </is>
      </c>
      <c r="D6" s="2" t="inlineStr">
        <is>
          <t>56789012D</t>
        </is>
      </c>
      <c r="E6" s="2" t="inlineStr">
        <is>
          <t>Gran Vía 18, 3ºA</t>
        </is>
      </c>
      <c r="F6" s="2" t="inlineStr">
        <is>
          <t>Bilbao</t>
        </is>
      </c>
      <c r="G6" s="2" t="inlineStr">
        <is>
          <t>4877201VN8970C0001KM</t>
        </is>
      </c>
      <c r="H6" s="3" t="n">
        <v>46023</v>
      </c>
      <c r="I6" s="3" t="n">
        <v>46203</v>
      </c>
      <c r="J6" s="4">
        <f>IFERROR(DATEDIF(H6,I6,"m")+1,0)</f>
        <v/>
      </c>
      <c r="K6" s="5" t="n">
        <v>180</v>
      </c>
      <c r="L6" s="6" t="n">
        <v>100</v>
      </c>
      <c r="M6" s="5">
        <f>IFERROR(K6*L6/100,0)</f>
        <v/>
      </c>
      <c r="N6" s="6" t="n">
        <v>25</v>
      </c>
      <c r="O6" s="7">
        <f>IFERROR(M6*J6*N6/100,0)</f>
        <v/>
      </c>
      <c r="P6" s="5" t="n">
        <v>3600</v>
      </c>
      <c r="Q6" s="8">
        <f>IF(TODAY()&lt;=I6,"Activo","Finalizado")</f>
        <v/>
      </c>
      <c r="R6" s="2" t="inlineStr">
        <is>
          <t>Vencido en jun</t>
        </is>
      </c>
    </row>
    <row r="7">
      <c r="A7" s="9" t="inlineStr">
        <is>
          <t>CTR-006</t>
        </is>
      </c>
      <c r="B7" s="9" t="inlineStr">
        <is>
          <t>Carlos Moreno Blanco</t>
        </is>
      </c>
      <c r="C7" s="9" t="inlineStr">
        <is>
          <t>Manuel Sánchez Prieto</t>
        </is>
      </c>
      <c r="D7" s="9" t="inlineStr">
        <is>
          <t>67890123E</t>
        </is>
      </c>
      <c r="E7" s="9" t="inlineStr">
        <is>
          <t>Paseo Gràcia 55, 1ºB</t>
        </is>
      </c>
      <c r="F7" s="9" t="inlineStr">
        <is>
          <t>Barcelona</t>
        </is>
      </c>
      <c r="G7" s="9" t="inlineStr">
        <is>
          <t>0900302DF3800B0002AB</t>
        </is>
      </c>
      <c r="H7" s="10" t="n">
        <v>46113</v>
      </c>
      <c r="I7" s="10" t="n">
        <v>46387</v>
      </c>
      <c r="J7" s="11">
        <f>IFERROR(DATEDIF(H7,I7,"m")+1,0)</f>
        <v/>
      </c>
      <c r="K7" s="12" t="n">
        <v>150</v>
      </c>
      <c r="L7" s="13" t="n">
        <v>100</v>
      </c>
      <c r="M7" s="12">
        <f>IFERROR(K7*L7/100,0)</f>
        <v/>
      </c>
      <c r="N7" s="13" t="n">
        <v>50</v>
      </c>
      <c r="O7" s="14">
        <f>IFERROR(M7*J7*N7/100,0)</f>
        <v/>
      </c>
      <c r="P7" s="12" t="n">
        <v>3000</v>
      </c>
      <c r="Q7" s="15">
        <f>IF(TODAY()&lt;=I7,"Activo","Finalizado")</f>
        <v/>
      </c>
      <c r="R7" s="9" t="inlineStr"/>
    </row>
    <row r="8">
      <c r="A8" s="2" t="inlineStr">
        <is>
          <t>CTR-007</t>
        </is>
      </c>
      <c r="B8" s="2" t="inlineStr">
        <is>
          <t>Patricia Ramos Fuentes</t>
        </is>
      </c>
      <c r="C8" s="2" t="inlineStr">
        <is>
          <t>Ana Torres Blanco</t>
        </is>
      </c>
      <c r="D8" s="2" t="inlineStr">
        <is>
          <t>78901234F</t>
        </is>
      </c>
      <c r="E8" s="2" t="inlineStr">
        <is>
          <t>Calle Larios 4, 2ºC</t>
        </is>
      </c>
      <c r="F8" s="2" t="inlineStr">
        <is>
          <t>Málaga</t>
        </is>
      </c>
      <c r="G8" s="2" t="inlineStr">
        <is>
          <t>2969201UF4769A0001NB</t>
        </is>
      </c>
      <c r="H8" s="3" t="n">
        <v>46068</v>
      </c>
      <c r="I8" s="3" t="n">
        <v>46387</v>
      </c>
      <c r="J8" s="4">
        <f>IFERROR(DATEDIF(H8,I8,"m")+1,0)</f>
        <v/>
      </c>
      <c r="K8" s="5" t="n">
        <v>75</v>
      </c>
      <c r="L8" s="6" t="n">
        <v>100</v>
      </c>
      <c r="M8" s="5">
        <f>IFERROR(K8*L8/100,0)</f>
        <v/>
      </c>
      <c r="N8" s="6" t="n">
        <v>100</v>
      </c>
      <c r="O8" s="7">
        <f>IFERROR(M8*J8*N8/100,0)</f>
        <v/>
      </c>
      <c r="P8" s="5" t="n">
        <v>1500</v>
      </c>
      <c r="Q8" s="8">
        <f>IF(TODAY()&lt;=I8,"Activo","Finalizado")</f>
        <v/>
      </c>
      <c r="R8" s="2" t="inlineStr"/>
    </row>
    <row r="9">
      <c r="A9" s="9" t="inlineStr">
        <is>
          <t>CTR-008</t>
        </is>
      </c>
      <c r="B9" s="9" t="inlineStr">
        <is>
          <t>Inversiones Costa SL</t>
        </is>
      </c>
      <c r="C9" s="9" t="inlineStr">
        <is>
          <t>Pedro Gómez Castillo</t>
        </is>
      </c>
      <c r="D9" s="9" t="inlineStr">
        <is>
          <t>89012345G</t>
        </is>
      </c>
      <c r="E9" s="9" t="inlineStr">
        <is>
          <t>Calle Sierpes 22, 3ºA</t>
        </is>
      </c>
      <c r="F9" s="9" t="inlineStr">
        <is>
          <t>Sevilla</t>
        </is>
      </c>
      <c r="G9" s="9" t="inlineStr">
        <is>
          <t>5328903TG3432C0002RS</t>
        </is>
      </c>
      <c r="H9" s="10" t="n">
        <v>46023</v>
      </c>
      <c r="I9" s="10" t="n">
        <v>46173</v>
      </c>
      <c r="J9" s="11">
        <f>IFERROR(DATEDIF(H9,I9,"m")+1,0)</f>
        <v/>
      </c>
      <c r="K9" s="12" t="n">
        <v>55</v>
      </c>
      <c r="L9" s="13" t="n">
        <v>100</v>
      </c>
      <c r="M9" s="12">
        <f>IFERROR(K9*L9/100,0)</f>
        <v/>
      </c>
      <c r="N9" s="13" t="n">
        <v>33</v>
      </c>
      <c r="O9" s="14">
        <f>IFERROR(M9*J9*N9/100,0)</f>
        <v/>
      </c>
      <c r="P9" s="12" t="n">
        <v>1100</v>
      </c>
      <c r="Q9" s="15">
        <f>IF(TODAY()&lt;=I9,"Activo","Finalizado")</f>
        <v/>
      </c>
      <c r="R9" s="9" t="inlineStr">
        <is>
          <t>Prorrateo 1/3</t>
        </is>
      </c>
    </row>
    <row r="10">
      <c r="A10" s="2" t="inlineStr">
        <is>
          <t>CTR-009</t>
        </is>
      </c>
      <c r="B10" s="2" t="inlineStr">
        <is>
          <t>Lucía Navarro Gil</t>
        </is>
      </c>
      <c r="C10" s="2" t="inlineStr">
        <is>
          <t>Elena Castro Morales</t>
        </is>
      </c>
      <c r="D10" s="2" t="inlineStr">
        <is>
          <t>90123456H</t>
        </is>
      </c>
      <c r="E10" s="2" t="inlineStr">
        <is>
          <t>Av. de la Constitución 10, 4ºB</t>
        </is>
      </c>
      <c r="F10" s="2" t="inlineStr">
        <is>
          <t>Sevilla</t>
        </is>
      </c>
      <c r="G10" s="2" t="inlineStr">
        <is>
          <t>5328904TG3433D0001TU</t>
        </is>
      </c>
      <c r="H10" s="3" t="n">
        <v>46082</v>
      </c>
      <c r="I10" s="3" t="n">
        <v>46387</v>
      </c>
      <c r="J10" s="4">
        <f>IFERROR(DATEDIF(H10,I10,"m")+1,0)</f>
        <v/>
      </c>
      <c r="K10" s="5" t="n">
        <v>90</v>
      </c>
      <c r="L10" s="6" t="n">
        <v>100</v>
      </c>
      <c r="M10" s="5">
        <f>IFERROR(K10*L10/100,0)</f>
        <v/>
      </c>
      <c r="N10" s="6" t="n">
        <v>25</v>
      </c>
      <c r="O10" s="7">
        <f>IFERROR(M10*J10*N10/100,0)</f>
        <v/>
      </c>
      <c r="P10" s="5" t="n">
        <v>1800</v>
      </c>
      <c r="Q10" s="8">
        <f>IF(TODAY()&lt;=I10,"Activo","Finalizado")</f>
        <v/>
      </c>
      <c r="R10" s="2" t="inlineStr">
        <is>
          <t>Superficie 25%</t>
        </is>
      </c>
    </row>
    <row r="11">
      <c r="A11" s="16" t="inlineStr">
        <is>
          <t>TOTALES</t>
        </is>
      </c>
      <c r="K11" s="17">
        <f>SUM(K2:K10)</f>
        <v/>
      </c>
      <c r="M11" s="17">
        <f>SUM(M2:M10)</f>
        <v/>
      </c>
      <c r="O11" s="17">
        <f>SUM(O2:O10)</f>
        <v/>
      </c>
      <c r="P11" s="17">
        <f>SUM(P2:P10)</f>
        <v/>
      </c>
    </row>
    <row r="12"/>
    <row r="13">
      <c r="A13" s="18" t="inlineStr">
        <is>
          <t>Media cuota repercutible (€):</t>
        </is>
      </c>
      <c r="B13" s="19">
        <f>IFERROR(AVERAGE(M2:M10),0)</f>
        <v/>
      </c>
    </row>
    <row r="14">
      <c r="A14" s="18" t="inlineStr">
        <is>
          <t>Contratos activos:</t>
        </is>
      </c>
      <c r="B14" s="20">
        <f>COUNTIF(Q2:Q10,"Activo")</f>
        <v/>
      </c>
    </row>
    <row r="15">
      <c r="A15" s="18" t="inlineStr">
        <is>
          <t>% Gasto repercutible medio:</t>
        </is>
      </c>
      <c r="B15" s="21">
        <f>IFERROR(AVERAGE(L2:L10),0)</f>
        <v/>
      </c>
    </row>
  </sheetData>
  <autoFilter ref="A1:R1"/>
  <conditionalFormatting sqref="Q2:Q10">
    <cfRule type="expression" priority="1" dxfId="0" stopIfTrue="1">
      <formula>Q2="Finalizado"</formula>
    </cfRule>
    <cfRule type="expression" priority="2" dxfId="1" stopIfTrue="1">
      <formula>Q2="Activo"</formula>
    </cfRule>
  </conditionalFormatting>
  <dataValidations count="2">
    <dataValidation sqref="F2:F50" showErrorMessage="1" showInputMessage="1" allowBlank="1" errorTitle="Ciudad no válida" error="Seleccione una ciudad de la lista." type="list">
      <formula1>"Madrid,Barcelona,Sevilla,Valencia,Bilbao,Málaga"</formula1>
    </dataValidation>
    <dataValidation sqref="Q2:Q50" showErrorMessage="1" showInputMessage="1" allowBlank="1" errorTitle="Estado no válido" error="Seleccione Activo o Finalizado." type="list">
      <formula1>"Activo,Finalizado"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6" customHeight="1">
      <c r="A1" s="22" t="inlineStr">
        <is>
          <t>DASHBOARD — PRORRATEO DE GASTOS DE COMUNIDAD</t>
        </is>
      </c>
      <c r="B1" s="37" t="n"/>
      <c r="C1" s="37" t="n"/>
      <c r="D1" s="37" t="n"/>
      <c r="E1" s="38" t="n"/>
    </row>
    <row r="2">
      <c r="A2" s="16" t="inlineStr">
        <is>
          <t>INDICADORES CLAVE</t>
        </is>
      </c>
      <c r="B2" s="23" t="n"/>
      <c r="C2" s="37" t="n"/>
      <c r="D2" s="37" t="n"/>
      <c r="E2" s="38" t="n"/>
    </row>
    <row r="3" ht="24" customHeight="1">
      <c r="A3" s="24" t="inlineStr">
        <is>
          <t>Total gastos repercutibles (€)</t>
        </is>
      </c>
      <c r="B3" s="25">
        <f>IFERROR(SUM(Prorrateo!M2:M10),0)</f>
        <v/>
      </c>
      <c r="C3" s="26" t="n"/>
      <c r="D3" s="26" t="n"/>
      <c r="E3" s="26" t="n"/>
    </row>
    <row r="4" ht="24" customHeight="1">
      <c r="A4" s="24" t="inlineStr">
        <is>
          <t>Total prorrateado a inquilinos (€)</t>
        </is>
      </c>
      <c r="B4" s="25">
        <f>IFERROR(SUM(Prorrateo!O2:O10),0)</f>
        <v/>
      </c>
      <c r="C4" s="26" t="n"/>
      <c r="D4" s="26" t="n"/>
      <c r="E4" s="26" t="n"/>
    </row>
    <row r="5" ht="24" customHeight="1">
      <c r="A5" s="24" t="inlineStr">
        <is>
          <t>Nº contratos activos</t>
        </is>
      </c>
      <c r="B5" s="27">
        <f>IFERROR(COUNTIF(Prorrateo!Q2:Q10,"Activo"),0)</f>
        <v/>
      </c>
      <c r="C5" s="26" t="n"/>
      <c r="D5" s="26" t="n"/>
      <c r="E5" s="26" t="n"/>
    </row>
    <row r="6" ht="24" customHeight="1">
      <c r="A6" s="24" t="inlineStr">
        <is>
          <t>Importe medio por contrato (€)</t>
        </is>
      </c>
      <c r="B6" s="25">
        <f>IFERROR(AVERAGE(Prorrateo!O2:O10),0)</f>
        <v/>
      </c>
      <c r="C6" s="26" t="n"/>
      <c r="D6" s="26" t="n"/>
      <c r="E6" s="26" t="n"/>
    </row>
    <row r="7" ht="24" customHeight="1">
      <c r="A7" s="24" t="inlineStr">
        <is>
          <t>% Recuperación sobre cuota total</t>
        </is>
      </c>
      <c r="B7" s="28">
        <f>IFERROR(SUM(Prorrateo!M2:M10)/SUM(Prorrateo!K2:K10),0)</f>
        <v/>
      </c>
      <c r="C7" s="26" t="n"/>
      <c r="D7" s="26" t="n"/>
      <c r="E7" s="26" t="n"/>
    </row>
    <row r="8"/>
    <row r="9" ht="20" customHeight="1"/>
    <row r="10" ht="30" customHeight="1">
      <c r="A10" s="1" t="inlineStr">
        <is>
          <t>Ciudad</t>
        </is>
      </c>
      <c r="B10" s="1" t="inlineStr">
        <is>
          <t>Nº Contratos</t>
        </is>
      </c>
      <c r="C10" s="1" t="inlineStr">
        <is>
          <t>Cuota Media Repercutible (€)</t>
        </is>
      </c>
      <c r="D10" s="1" t="inlineStr">
        <is>
          <t>Total Prorrateado (€)</t>
        </is>
      </c>
    </row>
    <row r="11">
      <c r="A11" s="29" t="inlineStr">
        <is>
          <t>Madrid</t>
        </is>
      </c>
      <c r="B11" s="11">
        <f>IFERROR(COUNTIF(Prorrateo!F2:F10,A11),0)</f>
        <v/>
      </c>
      <c r="C11" s="12">
        <f>IFERROR(AVERAGEIF(Prorrateo!F2:F10,A11,Prorrateo!M2:M10),0)</f>
        <v/>
      </c>
      <c r="D11" s="14">
        <f>IFERROR(SUMIF(Prorrateo!F2:F10,A11,Prorrateo!O2:O10),0)</f>
        <v/>
      </c>
    </row>
    <row r="12">
      <c r="A12" s="30" t="inlineStr">
        <is>
          <t>Barcelona</t>
        </is>
      </c>
      <c r="B12" s="4">
        <f>IFERROR(COUNTIF(Prorrateo!F2:F10,A12),0)</f>
        <v/>
      </c>
      <c r="C12" s="5">
        <f>IFERROR(AVERAGEIF(Prorrateo!F2:F10,A12,Prorrateo!M2:M10),0)</f>
        <v/>
      </c>
      <c r="D12" s="7">
        <f>IFERROR(SUMIF(Prorrateo!F2:F10,A12,Prorrateo!O2:O10),0)</f>
        <v/>
      </c>
    </row>
    <row r="13">
      <c r="A13" s="29" t="inlineStr">
        <is>
          <t>Sevilla</t>
        </is>
      </c>
      <c r="B13" s="11">
        <f>IFERROR(COUNTIF(Prorrateo!F2:F10,A13),0)</f>
        <v/>
      </c>
      <c r="C13" s="12">
        <f>IFERROR(AVERAGEIF(Prorrateo!F2:F10,A13,Prorrateo!M2:M10),0)</f>
        <v/>
      </c>
      <c r="D13" s="14">
        <f>IFERROR(SUMIF(Prorrateo!F2:F10,A13,Prorrateo!O2:O10),0)</f>
        <v/>
      </c>
    </row>
    <row r="14">
      <c r="A14" s="30" t="inlineStr">
        <is>
          <t>Valencia</t>
        </is>
      </c>
      <c r="B14" s="4">
        <f>IFERROR(COUNTIF(Prorrateo!F2:F10,A14),0)</f>
        <v/>
      </c>
      <c r="C14" s="5">
        <f>IFERROR(AVERAGEIF(Prorrateo!F2:F10,A14,Prorrateo!M2:M10),0)</f>
        <v/>
      </c>
      <c r="D14" s="7">
        <f>IFERROR(SUMIF(Prorrateo!F2:F10,A14,Prorrateo!O2:O10),0)</f>
        <v/>
      </c>
    </row>
    <row r="15">
      <c r="A15" s="29" t="inlineStr">
        <is>
          <t>Bilbao</t>
        </is>
      </c>
      <c r="B15" s="11">
        <f>IFERROR(COUNTIF(Prorrateo!F2:F10,A15),0)</f>
        <v/>
      </c>
      <c r="C15" s="12">
        <f>IFERROR(AVERAGEIF(Prorrateo!F2:F10,A15,Prorrateo!M2:M10),0)</f>
        <v/>
      </c>
      <c r="D15" s="14">
        <f>IFERROR(SUMIF(Prorrateo!F2:F10,A15,Prorrateo!O2:O10),0)</f>
        <v/>
      </c>
    </row>
    <row r="16">
      <c r="A16" s="30" t="inlineStr">
        <is>
          <t>Málaga</t>
        </is>
      </c>
      <c r="B16" s="4">
        <f>IFERROR(COUNTIF(Prorrateo!F2:F10,A16),0)</f>
        <v/>
      </c>
      <c r="C16" s="5">
        <f>IFERROR(AVERAGEIF(Prorrateo!F2:F10,A16,Prorrateo!M2:M10),0)</f>
        <v/>
      </c>
      <c r="D16" s="7">
        <f>IFERROR(SUMIF(Prorrateo!F2:F10,A16,Prorrateo!O2:O10),0)</f>
        <v/>
      </c>
    </row>
    <row r="17">
      <c r="A17" s="31" t="inlineStr">
        <is>
          <t>TOTAL</t>
        </is>
      </c>
      <c r="B17" s="32">
        <f>SUM(B11:B16)</f>
        <v/>
      </c>
      <c r="C17" s="17">
        <f>IFERROR(AVERAGE(C11:C16),0)</f>
        <v/>
      </c>
      <c r="D17" s="17">
        <f>SUM(D11:D16)</f>
        <v/>
      </c>
    </row>
  </sheetData>
  <mergeCells count="3">
    <mergeCell ref="A1:E1"/>
    <mergeCell ref="A2"/>
    <mergeCell ref="B2:E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20" customWidth="1" min="3" max="3"/>
    <col width="18" customWidth="1" min="4" max="4"/>
    <col width="16" customWidth="1" min="5" max="5"/>
    <col width="18" customWidth="1" min="6" max="6"/>
  </cols>
  <sheetData>
    <row r="1" ht="32" customHeight="1">
      <c r="A1" s="33" t="inlineStr">
        <is>
          <t>DATOS AUXILIARES — LISTAS Y TABLAS DE REFERENCIA</t>
        </is>
      </c>
      <c r="B1" s="37" t="n"/>
      <c r="C1" s="37" t="n"/>
      <c r="D1" s="37" t="n"/>
      <c r="E1" s="37" t="n"/>
      <c r="F1" s="38" t="n"/>
    </row>
    <row r="2" ht="28" customHeight="1">
      <c r="A2" s="1" t="inlineStr">
        <is>
          <t>Ciudad</t>
        </is>
      </c>
      <c r="B2" s="1" t="inlineStr">
        <is>
          <t>Arrendador / SL</t>
        </is>
      </c>
      <c r="C2" s="1" t="inlineStr">
        <is>
          <t>Tipo de Vivienda</t>
        </is>
      </c>
      <c r="D2" s="1" t="inlineStr">
        <is>
          <t>Estado Contrato</t>
        </is>
      </c>
      <c r="E2" s="1" t="inlineStr">
        <is>
          <t>Repercutible</t>
        </is>
      </c>
      <c r="F2" s="1" t="inlineStr">
        <is>
          <t>% Estándar</t>
        </is>
      </c>
    </row>
    <row r="3">
      <c r="A3" s="9" t="inlineStr">
        <is>
          <t>Madrid</t>
        </is>
      </c>
      <c r="B3" s="9" t="inlineStr">
        <is>
          <t>Carlos Moreno Blanco</t>
        </is>
      </c>
      <c r="C3" s="9" t="inlineStr">
        <is>
          <t>Piso</t>
        </is>
      </c>
      <c r="D3" s="9" t="inlineStr">
        <is>
          <t>Activo</t>
        </is>
      </c>
      <c r="E3" s="9" t="inlineStr">
        <is>
          <t>Sí</t>
        </is>
      </c>
      <c r="F3" s="34" t="n">
        <v>100</v>
      </c>
    </row>
    <row r="4">
      <c r="A4" s="2" t="inlineStr">
        <is>
          <t>Barcelona</t>
        </is>
      </c>
      <c r="B4" s="2" t="inlineStr">
        <is>
          <t>Inversiones Costa SL</t>
        </is>
      </c>
      <c r="C4" s="2" t="inlineStr">
        <is>
          <t>Piso</t>
        </is>
      </c>
      <c r="D4" s="2" t="inlineStr">
        <is>
          <t>Activo</t>
        </is>
      </c>
      <c r="E4" s="2" t="inlineStr">
        <is>
          <t>Sí</t>
        </is>
      </c>
      <c r="F4" s="35" t="n">
        <v>100</v>
      </c>
    </row>
    <row r="5">
      <c r="A5" s="9" t="inlineStr">
        <is>
          <t>Sevilla</t>
        </is>
      </c>
      <c r="B5" s="9" t="inlineStr">
        <is>
          <t>Lucía Navarro Gil</t>
        </is>
      </c>
      <c r="C5" s="9" t="inlineStr">
        <is>
          <t>Piso</t>
        </is>
      </c>
      <c r="D5" s="9" t="inlineStr">
        <is>
          <t>Activo</t>
        </is>
      </c>
      <c r="E5" s="9" t="inlineStr">
        <is>
          <t>Sí</t>
        </is>
      </c>
      <c r="F5" s="34" t="n">
        <v>100</v>
      </c>
    </row>
    <row r="6">
      <c r="A6" s="2" t="inlineStr">
        <is>
          <t>Valencia</t>
        </is>
      </c>
      <c r="B6" s="2" t="inlineStr">
        <is>
          <t>Inversiones Costa SL</t>
        </is>
      </c>
      <c r="C6" s="2" t="inlineStr">
        <is>
          <t>Ático</t>
        </is>
      </c>
      <c r="D6" s="2" t="inlineStr">
        <is>
          <t>Activo</t>
        </is>
      </c>
      <c r="E6" s="2" t="inlineStr">
        <is>
          <t>Sí</t>
        </is>
      </c>
      <c r="F6" s="35" t="n">
        <v>100</v>
      </c>
    </row>
    <row r="7">
      <c r="A7" s="9" t="inlineStr">
        <is>
          <t>Bilbao</t>
        </is>
      </c>
      <c r="B7" s="9" t="inlineStr">
        <is>
          <t>Rafael Torres Vega</t>
        </is>
      </c>
      <c r="C7" s="9" t="inlineStr">
        <is>
          <t>Piso</t>
        </is>
      </c>
      <c r="D7" s="9" t="inlineStr">
        <is>
          <t>Finalizado</t>
        </is>
      </c>
      <c r="E7" s="9" t="inlineStr">
        <is>
          <t>Sí</t>
        </is>
      </c>
      <c r="F7" s="34" t="n">
        <v>100</v>
      </c>
    </row>
    <row r="8">
      <c r="A8" s="2" t="inlineStr">
        <is>
          <t>Málaga</t>
        </is>
      </c>
      <c r="B8" s="2" t="inlineStr">
        <is>
          <t>Patricia Ramos Fuentes</t>
        </is>
      </c>
      <c r="C8" s="2" t="inlineStr">
        <is>
          <t>Local comercial</t>
        </is>
      </c>
      <c r="D8" s="2" t="inlineStr">
        <is>
          <t>Activo</t>
        </is>
      </c>
      <c r="E8" s="2" t="inlineStr">
        <is>
          <t>No</t>
        </is>
      </c>
      <c r="F8" s="35" t="n">
        <v>0</v>
      </c>
    </row>
    <row r="9">
      <c r="A9" s="9" t="inlineStr">
        <is>
          <t>Madrid</t>
        </is>
      </c>
      <c r="B9" s="9" t="inlineStr">
        <is>
          <t>Carlos Moreno Blanco</t>
        </is>
      </c>
      <c r="C9" s="9" t="inlineStr">
        <is>
          <t>Garaje</t>
        </is>
      </c>
      <c r="D9" s="9" t="inlineStr">
        <is>
          <t>Finalizado</t>
        </is>
      </c>
      <c r="E9" s="9" t="inlineStr">
        <is>
          <t>No</t>
        </is>
      </c>
      <c r="F9" s="34" t="n">
        <v>0</v>
      </c>
    </row>
    <row r="10">
      <c r="A10" s="2" t="inlineStr">
        <is>
          <t>Barcelona</t>
        </is>
      </c>
      <c r="B10" s="2" t="inlineStr">
        <is>
          <t>Inversiones Costa SL</t>
        </is>
      </c>
      <c r="C10" s="2" t="inlineStr">
        <is>
          <t>Ático</t>
        </is>
      </c>
      <c r="D10" s="2" t="inlineStr">
        <is>
          <t>Activo</t>
        </is>
      </c>
      <c r="E10" s="2" t="inlineStr">
        <is>
          <t>Sí</t>
        </is>
      </c>
      <c r="F10" s="35" t="n">
        <v>100</v>
      </c>
    </row>
    <row r="11"/>
    <row r="12">
      <c r="A12" s="36" t="inlineStr">
        <is>
          <t>TABLA DE PORCENTAJES POR TIPO DE INMUEBLE</t>
        </is>
      </c>
      <c r="B12" s="37" t="n"/>
      <c r="C12" s="38" t="n"/>
    </row>
    <row r="13">
      <c r="A13" s="39" t="inlineStr">
        <is>
          <t>Tipo de Inmueble</t>
        </is>
      </c>
      <c r="B13" s="39" t="inlineStr">
        <is>
          <t>% Repercutible Estándar</t>
        </is>
      </c>
      <c r="C13" s="39" t="inlineStr">
        <is>
          <t>Observaciones</t>
        </is>
      </c>
    </row>
    <row r="14">
      <c r="A14" s="2" t="inlineStr">
        <is>
          <t>Piso</t>
        </is>
      </c>
      <c r="B14" s="35" t="n">
        <v>100</v>
      </c>
      <c r="C14" s="2" t="inlineStr">
        <is>
          <t>Cuota íntegra repercutible</t>
        </is>
      </c>
    </row>
    <row r="15">
      <c r="A15" s="9" t="inlineStr">
        <is>
          <t>Ático</t>
        </is>
      </c>
      <c r="B15" s="34" t="n">
        <v>100</v>
      </c>
      <c r="C15" s="9" t="inlineStr">
        <is>
          <t>Cuota íntegra repercutible</t>
        </is>
      </c>
    </row>
    <row r="16">
      <c r="A16" s="2" t="inlineStr">
        <is>
          <t>Local comercial</t>
        </is>
      </c>
      <c r="B16" s="35" t="n">
        <v>0</v>
      </c>
      <c r="C16" s="2" t="inlineStr">
        <is>
          <t>No repercutible habitualmente</t>
        </is>
      </c>
    </row>
    <row r="17">
      <c r="A17" s="9" t="inlineStr">
        <is>
          <t>Garaje</t>
        </is>
      </c>
      <c r="B17" s="34" t="n">
        <v>0</v>
      </c>
      <c r="C17" s="9" t="inlineStr">
        <is>
          <t>Verificar estatutos comunidad</t>
        </is>
      </c>
    </row>
    <row r="18">
      <c r="A18" s="2" t="inlineStr">
        <is>
          <t>Trastero</t>
        </is>
      </c>
      <c r="B18" s="35" t="n">
        <v>50</v>
      </c>
      <c r="C18" s="2" t="inlineStr">
        <is>
          <t>Repercutible parcialmente</t>
        </is>
      </c>
    </row>
    <row r="19"/>
    <row r="20"/>
    <row r="21">
      <c r="A21" s="40" t="inlineStr">
        <is>
          <t>Ejemplo VLOOKUP — % estándar para tipo 'Piso':</t>
        </is>
      </c>
      <c r="B21" s="21">
        <f>IFERROR(VLOOKUP("Piso",A14:B18,2,0),0)</f>
        <v/>
      </c>
    </row>
    <row r="22">
      <c r="A22" s="40" t="inlineStr">
        <is>
          <t>Contratos por ciudad (Madrid):</t>
        </is>
      </c>
      <c r="B22" s="20">
        <f>IFERROR(COUNTIF(Prorrateo!F2:F10,"Madrid"),0)</f>
        <v/>
      </c>
    </row>
  </sheetData>
  <mergeCells count="2">
    <mergeCell ref="A1:F1"/>
    <mergeCell ref="A12:C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72" customWidth="1" min="2" max="2"/>
  </cols>
  <sheetData>
    <row r="1" ht="38" customHeight="1">
      <c r="A1" s="33" t="inlineStr">
        <is>
          <t>INSTRUCCIONES DE USO — PRORRATEO DE GASTOS DE COMUNIDAD</t>
        </is>
      </c>
      <c r="B1" s="38" t="n"/>
    </row>
    <row r="2" ht="22" customHeight="1">
      <c r="A2" s="41" t="inlineStr">
        <is>
          <t>HOJA: Prorrateo</t>
        </is>
      </c>
      <c r="B2" s="23" t="n"/>
    </row>
    <row r="3" ht="30" customHeight="1">
      <c r="A3" s="42" t="inlineStr">
        <is>
          <t>Columna A — ID Contrato</t>
        </is>
      </c>
      <c r="B3" s="43" t="inlineStr">
        <is>
          <t>Identificador único del contrato de arrendamiento (p.ej. CTR-001).</t>
        </is>
      </c>
    </row>
    <row r="4" ht="30" customHeight="1">
      <c r="A4" s="42" t="inlineStr">
        <is>
          <t>Columna B — Arrendador</t>
        </is>
      </c>
      <c r="B4" s="44" t="inlineStr">
        <is>
          <t>Nombre del propietario o sociedad patrimonial (SL) arrendadora.</t>
        </is>
      </c>
    </row>
    <row r="5" ht="30" customHeight="1">
      <c r="A5" s="42" t="inlineStr">
        <is>
          <t>Columna C — Inquilino/a</t>
        </is>
      </c>
      <c r="B5" s="43" t="inlineStr">
        <is>
          <t>Nombre completo del arrendatario según contrato.</t>
        </is>
      </c>
    </row>
    <row r="6" ht="30" customHeight="1">
      <c r="A6" s="42" t="inlineStr">
        <is>
          <t>Columna D — NIF</t>
        </is>
      </c>
      <c r="B6" s="44" t="inlineStr">
        <is>
          <t>Número de Identificación Fiscal del inquilino (8 dígitos + letra).</t>
        </is>
      </c>
    </row>
    <row r="7" ht="30" customHeight="1">
      <c r="A7" s="42" t="inlineStr">
        <is>
          <t>Columna E — Dirección</t>
        </is>
      </c>
      <c r="B7" s="43" t="inlineStr">
        <is>
          <t>Dirección completa del inmueble arrendado.</t>
        </is>
      </c>
    </row>
    <row r="8" ht="30" customHeight="1">
      <c r="A8" s="42" t="inlineStr">
        <is>
          <t>Columna F — Ciudad</t>
        </is>
      </c>
      <c r="B8" s="44" t="inlineStr">
        <is>
          <t>Seleccionar de la lista desplegable (validación de datos).</t>
        </is>
      </c>
    </row>
    <row r="9" ht="30" customHeight="1">
      <c r="A9" s="42" t="inlineStr">
        <is>
          <t>Columna G — Ref. Catastral</t>
        </is>
      </c>
      <c r="B9" s="43" t="inlineStr">
        <is>
          <t>Referencia catastral de 20 caracteres del inmueble.</t>
        </is>
      </c>
    </row>
    <row r="10" ht="30" customHeight="1">
      <c r="A10" s="42" t="inlineStr">
        <is>
          <t>Columnas H-I — Fechas</t>
        </is>
      </c>
      <c r="B10" s="44" t="inlineStr">
        <is>
          <t>Fecha inicio y fin del contrato en formato DD/MM/AAAA.</t>
        </is>
      </c>
    </row>
    <row r="11" ht="30" customHeight="1">
      <c r="A11" s="42" t="inlineStr">
        <is>
          <t>Columna J — Meses imputados</t>
        </is>
      </c>
      <c r="B11" s="43" t="inlineStr">
        <is>
          <t>Calculado automáticamente: DATEDIF(inicio,fin,'m')+1.</t>
        </is>
      </c>
    </row>
    <row r="12" ht="30" customHeight="1">
      <c r="A12" s="42" t="inlineStr">
        <is>
          <t>Columna K — Cuota mensual (€)</t>
        </is>
      </c>
      <c r="B12" s="44" t="inlineStr">
        <is>
          <t>Cuota de comunidad mensual total del inmueble (celda amarilla = editable).</t>
        </is>
      </c>
    </row>
    <row r="13" ht="30" customHeight="1">
      <c r="A13" s="42" t="inlineStr">
        <is>
          <t>Columna L — % Repercutibles</t>
        </is>
      </c>
      <c r="B13" s="43" t="inlineStr">
        <is>
          <t>Porcentaje de la cuota que puede repercutirse al inquilino (normalmente 100%).</t>
        </is>
      </c>
    </row>
    <row r="14" ht="30" customHeight="1">
      <c r="A14" s="42" t="inlineStr">
        <is>
          <t>Columna M — Importe repercutible</t>
        </is>
      </c>
      <c r="B14" s="44" t="inlineStr">
        <is>
          <t>Calculado: K × L / 100. Importe mensual trasladable al inquilino.</t>
        </is>
      </c>
    </row>
    <row r="15" ht="30" customHeight="1">
      <c r="A15" s="42" t="inlineStr">
        <is>
          <t>Columna N — % Prorrateo</t>
        </is>
      </c>
      <c r="B15" s="43" t="inlineStr">
        <is>
          <t>Porcentaje que corresponde al inquilino si hay varios en el inmueble.</t>
        </is>
      </c>
    </row>
    <row r="16" ht="30" customHeight="1">
      <c r="A16" s="42" t="inlineStr">
        <is>
          <t>Columna O — Total prorrateado</t>
        </is>
      </c>
      <c r="B16" s="44" t="inlineStr">
        <is>
          <t>Calculado: M × J × N / 100. Importe total a repercutir en el período.</t>
        </is>
      </c>
    </row>
    <row r="17" ht="30" customHeight="1">
      <c r="A17" s="42" t="inlineStr">
        <is>
          <t>Columna P — Fianza (€)</t>
        </is>
      </c>
      <c r="B17" s="43" t="inlineStr">
        <is>
          <t>Importe de la fianza depositada en el organismo autonómico competente.</t>
        </is>
      </c>
    </row>
    <row r="18" ht="30" customHeight="1">
      <c r="A18" s="42" t="inlineStr">
        <is>
          <t>Columna Q — Estado</t>
        </is>
      </c>
      <c r="B18" s="44" t="inlineStr">
        <is>
          <t>Calculado: 'Activo' si la fecha fin es &gt;= hoy; 'Finalizado' en caso contrario.</t>
        </is>
      </c>
    </row>
    <row r="19" ht="8" customHeight="1"/>
    <row r="20" ht="22" customHeight="1">
      <c r="A20" s="41" t="inlineStr">
        <is>
          <t>HOJA: Resumen</t>
        </is>
      </c>
      <c r="B20" s="23" t="n"/>
    </row>
    <row r="21" ht="30" customHeight="1">
      <c r="A21" s="42" t="inlineStr">
        <is>
          <t>KPIs (indicadores clave)</t>
        </is>
      </c>
      <c r="B21" s="43" t="inlineStr">
        <is>
          <t>Panel con totales y medias calculadas automáticamente desde la hoja Prorrateo.</t>
        </is>
      </c>
    </row>
    <row r="22" ht="30" customHeight="1">
      <c r="A22" s="42" t="inlineStr">
        <is>
          <t>Tabla por ciudad</t>
        </is>
      </c>
      <c r="B22" s="44" t="inlineStr">
        <is>
          <t>COUNTIF / SUMIF / AVERAGEIF por ciudad. Se actualiza al añadir datos.</t>
        </is>
      </c>
    </row>
    <row r="23" ht="30" customHeight="1">
      <c r="A23" s="42" t="inlineStr">
        <is>
          <t>Gráfico de barras</t>
        </is>
      </c>
      <c r="B23" s="43" t="inlineStr">
        <is>
          <t>Muestra el total prorrateado por ciudad.</t>
        </is>
      </c>
    </row>
    <row r="24" ht="30" customHeight="1">
      <c r="A24" s="42" t="inlineStr">
        <is>
          <t>Gráfico circular</t>
        </is>
      </c>
      <c r="B24" s="44" t="inlineStr">
        <is>
          <t>Distribución porcentual del gasto prorrateado por inquilino.</t>
        </is>
      </c>
    </row>
    <row r="25" ht="8" customHeight="1"/>
    <row r="26" ht="22" customHeight="1">
      <c r="A26" s="41" t="inlineStr">
        <is>
          <t>HOJA: Datos auxiliares</t>
        </is>
      </c>
      <c r="B26" s="23" t="n"/>
    </row>
    <row r="27" ht="30" customHeight="1">
      <c r="A27" s="42" t="inlineStr">
        <is>
          <t>Listas de validación</t>
        </is>
      </c>
      <c r="B27" s="43" t="inlineStr">
        <is>
          <t>Ciudades, arrendadores, tipos de vivienda y estados para los desplegables.</t>
        </is>
      </c>
    </row>
    <row r="28" ht="30" customHeight="1">
      <c r="A28" s="42" t="inlineStr">
        <is>
          <t>Tabla de % estándar</t>
        </is>
      </c>
      <c r="B28" s="44" t="inlineStr">
        <is>
          <t>Porcentaje repercutible por tipo de inmueble. Usar VLOOKUP para automatizar.</t>
        </is>
      </c>
    </row>
    <row r="29" ht="8" customHeight="1"/>
    <row r="30" ht="22" customHeight="1">
      <c r="A30" s="41" t="inlineStr">
        <is>
          <t>NOTA FISCAL</t>
        </is>
      </c>
      <c r="B30" s="23" t="n"/>
    </row>
    <row r="31" ht="30" customHeight="1">
      <c r="A31" s="42" t="inlineStr">
        <is>
          <t>Deducibilidad en IRPF</t>
        </is>
      </c>
      <c r="B31" s="43" t="inlineStr">
        <is>
          <t>Los gastos de comunidad pagados por el arrendador son deducibles como gasto de rendimiento de capital inmobiliario (art. 23.1 LIRPF) en la parte no repercutida al inquilino.</t>
        </is>
      </c>
    </row>
    <row r="32" ht="30" customHeight="1">
      <c r="A32" s="42" t="inlineStr">
        <is>
          <t>Repercusión al inquilino</t>
        </is>
      </c>
      <c r="B32" s="44" t="inlineStr">
        <is>
          <t>La repercusión de gastos de comunidad al arrendatario debe estar expresamente pactada en el contrato de arrendamiento conforme al art. 20 LAU.</t>
        </is>
      </c>
    </row>
    <row r="33" ht="30" customHeight="1">
      <c r="A33" s="42" t="inlineStr">
        <is>
          <t>IBI y otros gastos</t>
        </is>
      </c>
      <c r="B33" s="43" t="inlineStr">
        <is>
          <t>El IBI también puede pactarse a cargo del inquilino; regístrelo en una columna adicional si procede. Consulte siempre a su asesor fiscal.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2026-06-19T11:22:49Z</dcterms:created>
  <dcterms:modified xmlns:dcterms="http://purl.org/dc/terms/" xmlns:xsi="http://www.w3.org/2001/XMLSchema-instance" xsi:type="dcterms:W3CDTF">2026-06-19T11:22:49Z</dcterms:modified>
</cp:coreProperties>
</file>