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Obr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b val="1"/>
      <color rgb="001F2937"/>
      <sz val="10"/>
    </font>
    <font>
      <name val="Calibri"/>
      <b val="1"/>
      <color rgb="00FFFFFF"/>
      <sz val="10"/>
    </font>
    <font>
      <name val="Calibri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0" fillId="4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165" fontId="0" fillId="3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center" vertical="center" wrapText="1"/>
    </xf>
    <xf numFmtId="0" fontId="0" fillId="5" borderId="1" pivotButton="0" quotePrefix="0" xfId="0"/>
    <xf numFmtId="0" fontId="0" fillId="5" borderId="1" applyAlignment="1" pivotButton="0" quotePrefix="0" xfId="0">
      <alignment horizontal="left" vertical="center" wrapText="1"/>
    </xf>
    <xf numFmtId="164" fontId="0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6" borderId="1" applyAlignment="1" pivotButton="0" quotePrefix="0" xfId="0">
      <alignment horizontal="right"/>
    </xf>
    <xf numFmtId="164" fontId="5" fillId="6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0" fillId="3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3" fillId="6" borderId="0" pivotButton="0" quotePrefix="0" xfId="0"/>
    <xf numFmtId="0" fontId="0" fillId="6" borderId="0" pivotButton="0" quotePrefix="0" xfId="0"/>
    <xf numFmtId="0" fontId="4" fillId="0" borderId="1" pivotButton="0" quotePrefix="0" xfId="0"/>
    <xf numFmtId="164" fontId="0" fillId="4" borderId="1" pivotButton="0" quotePrefix="0" xfId="0"/>
    <xf numFmtId="1" fontId="0" fillId="4" borderId="1" pivotButton="0" quotePrefix="0" xfId="0"/>
    <xf numFmtId="0" fontId="3" fillId="2" borderId="0" pivotButton="0" quotePrefix="0" xfId="0"/>
    <xf numFmtId="165" fontId="0" fillId="4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0" fillId="2" borderId="0" pivotButton="0" quotePrefix="0" xfId="0"/>
    <xf numFmtId="0" fontId="4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4" fillId="5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ill>
        <patternFill patternType="solid">
          <fgColor rgb="00FEF3C7"/>
          <bgColor rgb="00FEF3C7"/>
        </patternFill>
      </fill>
    </dxf>
    <dxf>
      <fill>
        <patternFill patternType="solid">
          <fgColor rgb="00DBEAFE"/>
          <bgColor rgb="00DBEAF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Presupuesto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'Resumen'!$A$14:$A$23</f>
            </numRef>
          </cat>
          <val>
            <numRef>
              <f>'Resumen'!$B$14:$B$23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del Presupuesto</a:t>
            </a:r>
          </a:p>
        </rich>
      </tx>
    </title>
    <plotArea>
      <pieChart>
        <varyColors val="1"/>
        <ser>
          <idx val="0"/>
          <order val="0"/>
          <tx>
            <strRef>
              <f>'Resumen'!B13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'Resumen'!$A$14:$A$23</f>
            </numRef>
          </cat>
          <val>
            <numRef>
              <f>'Resumen'!$B$14:$B$23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Acumulada del Coste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'Resumen'!B27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'Resumen'!$A$28:$A$37</f>
            </numRef>
          </cat>
          <val>
            <numRef>
              <f>'Resumen'!$B$28:$B$37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Partida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€ Acumulado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21</row>
      <rowOff>0</rowOff>
    </from>
    <ext cx="648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39</row>
      <rowOff>0</rowOff>
    </from>
    <ext cx="648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5" customWidth="1" min="2" max="2"/>
    <col width="34" customWidth="1" min="3" max="3"/>
    <col width="26" customWidth="1" min="4" max="4"/>
    <col width="15" customWidth="1" min="5" max="5"/>
    <col width="14" customWidth="1" min="6" max="6"/>
    <col width="16" customWidth="1" min="7" max="7"/>
    <col width="15" customWidth="1" min="8" max="8"/>
    <col width="8" customWidth="1" min="9" max="9"/>
    <col width="13" customWidth="1" min="10" max="10"/>
    <col width="16" customWidth="1" min="11" max="11"/>
    <col width="12" customWidth="1" min="12" max="12"/>
    <col width="15" customWidth="1" min="13" max="13"/>
  </cols>
  <sheetData>
    <row r="1" ht="26" customHeight="1">
      <c r="A1" s="1" t="inlineStr">
        <is>
          <t>PRESUPUESTO DE OBRAS DE REHABILITACIÓN — EDIFICIO CALLE MAYOR 12, MADRID</t>
        </is>
      </c>
    </row>
    <row r="2">
      <c r="A2" s="2" t="inlineStr">
        <is>
          <t>Comunidad de Propietarios Calle Mayor 12 · Ref. Catastral: 9872301VK4797S0001WX · Fecha presupuesto: 21/07/2026</t>
        </is>
      </c>
    </row>
    <row r="3">
      <c r="A3" s="3" t="inlineStr">
        <is>
          <t>Nº Partida</t>
        </is>
      </c>
      <c r="B3" s="3" t="inlineStr">
        <is>
          <t>Categoría</t>
        </is>
      </c>
      <c r="C3" s="3" t="inlineStr">
        <is>
          <t>Descripción de la Partida</t>
        </is>
      </c>
      <c r="D3" s="3" t="inlineStr">
        <is>
          <t>Contratista</t>
        </is>
      </c>
      <c r="E3" s="3" t="inlineStr">
        <is>
          <t>NIF/CIF Contratista</t>
        </is>
      </c>
      <c r="F3" s="3" t="inlineStr">
        <is>
          <t>Superficie Afectada (m²)</t>
        </is>
      </c>
      <c r="G3" s="3" t="inlineStr">
        <is>
          <t>Precio Unitario (€/m²)</t>
        </is>
      </c>
      <c r="H3" s="3" t="inlineStr">
        <is>
          <t>Importe Base (€)</t>
        </is>
      </c>
      <c r="I3" s="3" t="inlineStr">
        <is>
          <t>% IVA</t>
        </is>
      </c>
      <c r="J3" s="3" t="inlineStr">
        <is>
          <t>IVA (€)</t>
        </is>
      </c>
      <c r="K3" s="3" t="inlineStr">
        <is>
          <t>Total con IVA (€)</t>
        </is>
      </c>
      <c r="L3" s="3" t="inlineStr">
        <is>
          <t>Estado</t>
        </is>
      </c>
      <c r="M3" s="3" t="inlineStr">
        <is>
          <t>Fecha Prevista Fin</t>
        </is>
      </c>
    </row>
    <row r="4">
      <c r="A4" s="4" t="n">
        <v>1</v>
      </c>
      <c r="B4" s="5" t="inlineStr">
        <is>
          <t>Fachada</t>
        </is>
      </c>
      <c r="C4" s="6" t="inlineStr">
        <is>
          <t>Reparación y aplacado de fachada principal</t>
        </is>
      </c>
      <c r="D4" s="6" t="inlineStr">
        <is>
          <t>Construcciones Ibérica SL</t>
        </is>
      </c>
      <c r="E4" s="5" t="inlineStr">
        <is>
          <t>B12345678</t>
        </is>
      </c>
      <c r="F4" s="4" t="n">
        <v>420</v>
      </c>
      <c r="G4" s="7" t="n">
        <v>85.5</v>
      </c>
      <c r="H4" s="8">
        <f>F4*G4</f>
        <v/>
      </c>
      <c r="I4" s="9" t="n">
        <v>0.21</v>
      </c>
      <c r="J4" s="8">
        <f>H4*I4</f>
        <v/>
      </c>
      <c r="K4" s="10">
        <f>H4+J4</f>
        <v/>
      </c>
      <c r="L4" s="4" t="inlineStr">
        <is>
          <t>En curso</t>
        </is>
      </c>
      <c r="M4" s="4" t="inlineStr">
        <is>
          <t>15/09/2026</t>
        </is>
      </c>
    </row>
    <row r="5">
      <c r="A5" s="11" t="n">
        <v>2</v>
      </c>
      <c r="B5" s="12" t="inlineStr">
        <is>
          <t>Cubierta</t>
        </is>
      </c>
      <c r="C5" s="13" t="inlineStr">
        <is>
          <t>Impermeabilización y aislamiento de cubierta</t>
        </is>
      </c>
      <c r="D5" s="13" t="inlineStr">
        <is>
          <t>Rehabilita Sur SL</t>
        </is>
      </c>
      <c r="E5" s="12" t="inlineStr">
        <is>
          <t>B23456789</t>
        </is>
      </c>
      <c r="F5" s="11" t="n">
        <v>310</v>
      </c>
      <c r="G5" s="7" t="n">
        <v>62</v>
      </c>
      <c r="H5" s="14">
        <f>F5*G5</f>
        <v/>
      </c>
      <c r="I5" s="9" t="n">
        <v>0.21</v>
      </c>
      <c r="J5" s="14">
        <f>H5*I5</f>
        <v/>
      </c>
      <c r="K5" s="15">
        <f>H5+J5</f>
        <v/>
      </c>
      <c r="L5" s="11" t="inlineStr">
        <is>
          <t>Pendiente</t>
        </is>
      </c>
      <c r="M5" s="11" t="inlineStr">
        <is>
          <t>30/09/2026</t>
        </is>
      </c>
    </row>
    <row r="6">
      <c r="A6" s="4" t="n">
        <v>3</v>
      </c>
      <c r="B6" s="5" t="inlineStr">
        <is>
          <t>Estructura</t>
        </is>
      </c>
      <c r="C6" s="6" t="inlineStr">
        <is>
          <t>Refuerzo estructural de forjados</t>
        </is>
      </c>
      <c r="D6" s="6" t="inlineStr">
        <is>
          <t>Estructuras García SL</t>
        </is>
      </c>
      <c r="E6" s="5" t="inlineStr">
        <is>
          <t>B34567890</t>
        </is>
      </c>
      <c r="F6" s="4" t="n">
        <v>150</v>
      </c>
      <c r="G6" s="7" t="n">
        <v>210</v>
      </c>
      <c r="H6" s="8">
        <f>F6*G6</f>
        <v/>
      </c>
      <c r="I6" s="9" t="n">
        <v>0.21</v>
      </c>
      <c r="J6" s="8">
        <f>H6*I6</f>
        <v/>
      </c>
      <c r="K6" s="10">
        <f>H6+J6</f>
        <v/>
      </c>
      <c r="L6" s="4" t="inlineStr">
        <is>
          <t>Aprobado</t>
        </is>
      </c>
      <c r="M6" s="4" t="inlineStr">
        <is>
          <t>20/10/2026</t>
        </is>
      </c>
    </row>
    <row r="7">
      <c r="A7" s="11" t="n">
        <v>4</v>
      </c>
      <c r="B7" s="12" t="inlineStr">
        <is>
          <t>Ascensor</t>
        </is>
      </c>
      <c r="C7" s="13" t="inlineStr">
        <is>
          <t>Modernización de ascensor y cabina</t>
        </is>
      </c>
      <c r="D7" s="13" t="inlineStr">
        <is>
          <t>Ascensores Modernos SA</t>
        </is>
      </c>
      <c r="E7" s="12" t="inlineStr">
        <is>
          <t>A45678901</t>
        </is>
      </c>
      <c r="F7" s="11" t="n">
        <v>1</v>
      </c>
      <c r="G7" s="7" t="n">
        <v>18500</v>
      </c>
      <c r="H7" s="14">
        <f>F7*G7</f>
        <v/>
      </c>
      <c r="I7" s="9" t="n">
        <v>0.21</v>
      </c>
      <c r="J7" s="14">
        <f>H7*I7</f>
        <v/>
      </c>
      <c r="K7" s="15">
        <f>H7+J7</f>
        <v/>
      </c>
      <c r="L7" s="11" t="inlineStr">
        <is>
          <t>Pendiente</t>
        </is>
      </c>
      <c r="M7" s="11" t="inlineStr">
        <is>
          <t>10/11/2026</t>
        </is>
      </c>
    </row>
    <row r="8">
      <c r="A8" s="4" t="n">
        <v>5</v>
      </c>
      <c r="B8" s="5" t="inlineStr">
        <is>
          <t>Fontanería</t>
        </is>
      </c>
      <c r="C8" s="6" t="inlineStr">
        <is>
          <t>Renovación de tuberías de bajantes</t>
        </is>
      </c>
      <c r="D8" s="6" t="inlineStr">
        <is>
          <t>Fontanería Martínez SL</t>
        </is>
      </c>
      <c r="E8" s="5" t="inlineStr">
        <is>
          <t>B56789012</t>
        </is>
      </c>
      <c r="F8" s="4" t="n">
        <v>180</v>
      </c>
      <c r="G8" s="7" t="n">
        <v>45</v>
      </c>
      <c r="H8" s="8">
        <f>F8*G8</f>
        <v/>
      </c>
      <c r="I8" s="9" t="n">
        <v>0.1</v>
      </c>
      <c r="J8" s="8">
        <f>H8*I8</f>
        <v/>
      </c>
      <c r="K8" s="10">
        <f>H8+J8</f>
        <v/>
      </c>
      <c r="L8" s="4" t="inlineStr">
        <is>
          <t>Ejecutado</t>
        </is>
      </c>
      <c r="M8" s="4" t="inlineStr">
        <is>
          <t>05/08/2026</t>
        </is>
      </c>
    </row>
    <row r="9">
      <c r="A9" s="11" t="n">
        <v>6</v>
      </c>
      <c r="B9" s="12" t="inlineStr">
        <is>
          <t>Electricidad</t>
        </is>
      </c>
      <c r="C9" s="13" t="inlineStr">
        <is>
          <t>Actualización cuadro eléctrico general</t>
        </is>
      </c>
      <c r="D9" s="13" t="inlineStr">
        <is>
          <t>Electricidad López SL</t>
        </is>
      </c>
      <c r="E9" s="12" t="inlineStr">
        <is>
          <t>B67890123</t>
        </is>
      </c>
      <c r="F9" s="11" t="n">
        <v>1</v>
      </c>
      <c r="G9" s="7" t="n">
        <v>6200</v>
      </c>
      <c r="H9" s="14">
        <f>F9*G9</f>
        <v/>
      </c>
      <c r="I9" s="9" t="n">
        <v>0.21</v>
      </c>
      <c r="J9" s="14">
        <f>H9*I9</f>
        <v/>
      </c>
      <c r="K9" s="15">
        <f>H9+J9</f>
        <v/>
      </c>
      <c r="L9" s="11" t="inlineStr">
        <is>
          <t>Ejecutado</t>
        </is>
      </c>
      <c r="M9" s="11" t="inlineStr">
        <is>
          <t>01/08/2026</t>
        </is>
      </c>
    </row>
    <row r="10">
      <c r="A10" s="4" t="n">
        <v>7</v>
      </c>
      <c r="B10" s="5" t="inlineStr">
        <is>
          <t>Pintura</t>
        </is>
      </c>
      <c r="C10" s="6" t="inlineStr">
        <is>
          <t>Pintura de escalera y zonas comunes</t>
        </is>
      </c>
      <c r="D10" s="6" t="inlineStr">
        <is>
          <t>Pinturas Decorativas SL</t>
        </is>
      </c>
      <c r="E10" s="5" t="inlineStr">
        <is>
          <t>B78901234</t>
        </is>
      </c>
      <c r="F10" s="4" t="n">
        <v>540</v>
      </c>
      <c r="G10" s="7" t="n">
        <v>12.5</v>
      </c>
      <c r="H10" s="8">
        <f>F10*G10</f>
        <v/>
      </c>
      <c r="I10" s="9" t="n">
        <v>0.1</v>
      </c>
      <c r="J10" s="8">
        <f>H10*I10</f>
        <v/>
      </c>
      <c r="K10" s="10">
        <f>H10+J10</f>
        <v/>
      </c>
      <c r="L10" s="4" t="inlineStr">
        <is>
          <t>En curso</t>
        </is>
      </c>
      <c r="M10" s="4" t="inlineStr">
        <is>
          <t>25/08/2026</t>
        </is>
      </c>
    </row>
    <row r="11">
      <c r="A11" s="11" t="n">
        <v>8</v>
      </c>
      <c r="B11" s="12" t="inlineStr">
        <is>
          <t>Carpintería</t>
        </is>
      </c>
      <c r="C11" s="13" t="inlineStr">
        <is>
          <t>Sustitución de carpintería exterior</t>
        </is>
      </c>
      <c r="D11" s="13" t="inlineStr">
        <is>
          <t>Carpintería Aluminio Sánchez SL</t>
        </is>
      </c>
      <c r="E11" s="12" t="inlineStr">
        <is>
          <t>B89012345</t>
        </is>
      </c>
      <c r="F11" s="11" t="n">
        <v>65</v>
      </c>
      <c r="G11" s="7" t="n">
        <v>320</v>
      </c>
      <c r="H11" s="14">
        <f>F11*G11</f>
        <v/>
      </c>
      <c r="I11" s="9" t="n">
        <v>0.21</v>
      </c>
      <c r="J11" s="14">
        <f>H11*I11</f>
        <v/>
      </c>
      <c r="K11" s="15">
        <f>H11+J11</f>
        <v/>
      </c>
      <c r="L11" s="11" t="inlineStr">
        <is>
          <t>Pendiente</t>
        </is>
      </c>
      <c r="M11" s="11" t="inlineStr">
        <is>
          <t>15/12/2026</t>
        </is>
      </c>
    </row>
    <row r="12">
      <c r="A12" s="4" t="n">
        <v>9</v>
      </c>
      <c r="B12" s="5" t="inlineStr">
        <is>
          <t>Accesibilidad</t>
        </is>
      </c>
      <c r="C12" s="6" t="inlineStr">
        <is>
          <t>Instalación de rampa de acceso PMR</t>
        </is>
      </c>
      <c r="D12" s="6" t="inlineStr">
        <is>
          <t>Accesibilidad Total SL</t>
        </is>
      </c>
      <c r="E12" s="5" t="inlineStr">
        <is>
          <t>B90123456</t>
        </is>
      </c>
      <c r="F12" s="4" t="n">
        <v>25</v>
      </c>
      <c r="G12" s="7" t="n">
        <v>180</v>
      </c>
      <c r="H12" s="8">
        <f>F12*G12</f>
        <v/>
      </c>
      <c r="I12" s="9" t="n">
        <v>0.1</v>
      </c>
      <c r="J12" s="8">
        <f>H12*I12</f>
        <v/>
      </c>
      <c r="K12" s="10">
        <f>H12+J12</f>
        <v/>
      </c>
      <c r="L12" s="4" t="inlineStr">
        <is>
          <t>Aprobado</t>
        </is>
      </c>
      <c r="M12" s="4" t="inlineStr">
        <is>
          <t>05/10/2026</t>
        </is>
      </c>
    </row>
    <row r="13">
      <c r="A13" s="11" t="n">
        <v>10</v>
      </c>
      <c r="B13" s="12" t="inlineStr">
        <is>
          <t>Zonas Comunes</t>
        </is>
      </c>
      <c r="C13" s="13" t="inlineStr">
        <is>
          <t>Reforma de jardín y zona ajardinada</t>
        </is>
      </c>
      <c r="D13" s="13" t="inlineStr">
        <is>
          <t>Jardinería Verde SL</t>
        </is>
      </c>
      <c r="E13" s="12" t="inlineStr">
        <is>
          <t>B01234567</t>
        </is>
      </c>
      <c r="F13" s="11" t="n">
        <v>90</v>
      </c>
      <c r="G13" s="7" t="n">
        <v>55</v>
      </c>
      <c r="H13" s="14">
        <f>F13*G13</f>
        <v/>
      </c>
      <c r="I13" s="9" t="n">
        <v>0.21</v>
      </c>
      <c r="J13" s="14">
        <f>H13*I13</f>
        <v/>
      </c>
      <c r="K13" s="15">
        <f>H13+J13</f>
        <v/>
      </c>
      <c r="L13" s="11" t="inlineStr">
        <is>
          <t>Pendiente</t>
        </is>
      </c>
      <c r="M13" s="11" t="inlineStr">
        <is>
          <t>30/11/2026</t>
        </is>
      </c>
    </row>
    <row r="14">
      <c r="A14" s="16" t="n"/>
      <c r="B14" s="16" t="n"/>
      <c r="C14" s="17" t="inlineStr">
        <is>
          <t>TOTALES</t>
        </is>
      </c>
      <c r="D14" s="16" t="n"/>
      <c r="E14" s="16" t="n"/>
      <c r="F14" s="16" t="n"/>
      <c r="G14" s="16" t="n"/>
      <c r="H14" s="18">
        <f>SUM(H4:H13)</f>
        <v/>
      </c>
      <c r="I14" s="16" t="n"/>
      <c r="J14" s="18">
        <f>SUM(J4:J13)</f>
        <v/>
      </c>
      <c r="K14" s="18">
        <f>SUM(K4:K13)</f>
        <v/>
      </c>
      <c r="L14" s="16" t="n"/>
      <c r="M14" s="16" t="n"/>
    </row>
    <row r="15"/>
    <row r="16">
      <c r="A16" s="19" t="inlineStr">
        <is>
          <t>Coste medio por partida (€)</t>
        </is>
      </c>
      <c r="C16" s="20">
        <f>IFERROR(K14/COUNTA(A4:A13),0)</f>
        <v/>
      </c>
    </row>
    <row r="17">
      <c r="A17" s="19" t="inlineStr">
        <is>
          <t>Partidas Pendientes</t>
        </is>
      </c>
      <c r="C17">
        <f>COUNTIF(L4:L13,"Pendiente")</f>
        <v/>
      </c>
    </row>
    <row r="18">
      <c r="A18" s="19" t="inlineStr">
        <is>
          <t>Partidas Aprobadas</t>
        </is>
      </c>
      <c r="C18">
        <f>COUNTIF(L4:L13,"Aprobado")</f>
        <v/>
      </c>
    </row>
    <row r="19">
      <c r="A19" s="19" t="inlineStr">
        <is>
          <t>Partidas En Curso</t>
        </is>
      </c>
      <c r="C19">
        <f>COUNTIF(L4:L13,"En curso")</f>
        <v/>
      </c>
    </row>
    <row r="20">
      <c r="A20" s="19" t="inlineStr">
        <is>
          <t>Partidas Ejecutadas</t>
        </is>
      </c>
      <c r="C20">
        <f>COUNTIF(L4:L13,"Ejecutado")</f>
        <v/>
      </c>
    </row>
    <row r="21"/>
    <row r="22">
      <c r="A22" s="19" t="inlineStr">
        <is>
          <t>CONSULTA RÁPIDA POR Nº DE PARTIDA</t>
        </is>
      </c>
    </row>
    <row r="23">
      <c r="A23" s="21" t="inlineStr">
        <is>
          <t>Introduzca Nº Partida:</t>
        </is>
      </c>
      <c r="B23" s="22" t="n">
        <v>1</v>
      </c>
      <c r="C23" s="21" t="inlineStr">
        <is>
          <t>Descripción:</t>
        </is>
      </c>
      <c r="D23">
        <f>IFERROR(VLOOKUP(B23,A4:M13,3,FALSE),"No encontrada")</f>
        <v/>
      </c>
    </row>
    <row r="24">
      <c r="C24" s="21" t="inlineStr">
        <is>
          <t>Total con IVA:</t>
        </is>
      </c>
      <c r="D24" s="20">
        <f>IFERROR(VLOOKUP(B23,A4:M13,11,FALSE),0)</f>
        <v/>
      </c>
    </row>
  </sheetData>
  <mergeCells count="2">
    <mergeCell ref="A1:M1"/>
    <mergeCell ref="A2:M2"/>
  </mergeCells>
  <conditionalFormatting sqref="L4:L13">
    <cfRule type="expression" priority="1" dxfId="0" stopIfTrue="1">
      <formula>L4="Ejecutado"</formula>
    </cfRule>
    <cfRule type="expression" priority="2" dxfId="1" stopIfTrue="1">
      <formula>L4="Pendiente"</formula>
    </cfRule>
    <cfRule type="expression" priority="3" dxfId="2" stopIfTrue="1">
      <formula>L4="Aprobado"</formula>
    </cfRule>
  </conditionalFormatting>
  <conditionalFormatting sqref="K4:K13">
    <cfRule type="colorScale" priority="4">
      <colorScale>
        <cfvo type="min"/>
        <cfvo type="max"/>
        <color rgb="00F0FDFA"/>
        <color rgb="000F766E"/>
      </colorScale>
    </cfRule>
  </conditionalFormatting>
  <dataValidations count="2">
    <dataValidation sqref="L4:L13" showErrorMessage="1" showInputMessage="1" allowBlank="1" type="list">
      <formula1>"Pendiente,Aprobado,En curso,Ejecutado"</formula1>
    </dataValidation>
    <dataValidation sqref="B4:B13" showErrorMessage="1" showInputMessage="1" allowBlank="1" type="list">
      <formula1>"Fachada,Cubierta,Estructura,Ascensor,Fontanería,Electricidad,Pintura,Carpintería,Accesibilidad,Zonas Comunes"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16" customWidth="1" min="3" max="3"/>
    <col width="14" customWidth="1" min="4" max="4"/>
    <col width="14" customWidth="1" min="5" max="5"/>
    <col width="14" customWidth="1" min="6" max="6"/>
  </cols>
  <sheetData>
    <row r="1">
      <c r="A1" s="23" t="inlineStr">
        <is>
          <t>RESUMEN Y DASHBOARD DEL PRESUPUESTO DE REHABILITACIÓN</t>
        </is>
      </c>
    </row>
    <row r="2"/>
    <row r="3">
      <c r="A3" s="24" t="inlineStr">
        <is>
          <t>INDICADORES CLAVE</t>
        </is>
      </c>
      <c r="C3" s="25" t="n"/>
    </row>
    <row r="4">
      <c r="A4" s="26" t="inlineStr">
        <is>
          <t>Presupuesto Total (Base)</t>
        </is>
      </c>
      <c r="B4" s="27">
        <f>'Presupuesto Obras'!H14</f>
        <v/>
      </c>
    </row>
    <row r="5">
      <c r="A5" s="26" t="inlineStr">
        <is>
          <t>Total IVA</t>
        </is>
      </c>
      <c r="B5" s="27">
        <f>'Presupuesto Obras'!J14</f>
        <v/>
      </c>
    </row>
    <row r="6">
      <c r="A6" s="26" t="inlineStr">
        <is>
          <t>Presupuesto Total (con IVA)</t>
        </is>
      </c>
      <c r="B6" s="27">
        <f>'Presupuesto Obras'!K14</f>
        <v/>
      </c>
    </row>
    <row r="7">
      <c r="A7" s="26" t="inlineStr">
        <is>
          <t>Nº Total de Partidas</t>
        </is>
      </c>
      <c r="B7" s="28">
        <f>COUNTA('Presupuesto Obras'!A4:A13)</f>
        <v/>
      </c>
    </row>
    <row r="8">
      <c r="A8" s="26" t="inlineStr">
        <is>
          <t>Coste Medio por Partida</t>
        </is>
      </c>
      <c r="B8" s="27">
        <f>IFERROR('Presupuesto Obras'!K14/COUNTA('Presupuesto Obras'!A4:A13),0)</f>
        <v/>
      </c>
    </row>
    <row r="9">
      <c r="A9" s="26" t="inlineStr">
        <is>
          <t>Partida de Mayor Importe (€)</t>
        </is>
      </c>
      <c r="B9" s="27">
        <f>MAX('Presupuesto Obras'!K4:K13)</f>
        <v/>
      </c>
    </row>
    <row r="10"/>
    <row r="11"/>
    <row r="12">
      <c r="A12" s="24" t="inlineStr">
        <is>
          <t>TOTAL POR CATEGORÍA</t>
        </is>
      </c>
    </row>
    <row r="13">
      <c r="A13" s="29" t="inlineStr">
        <is>
          <t>Categoría</t>
        </is>
      </c>
      <c r="B13" s="29" t="inlineStr">
        <is>
          <t>Importe Total (€)</t>
        </is>
      </c>
      <c r="C13" s="29" t="inlineStr">
        <is>
          <t>% sobre Total</t>
        </is>
      </c>
    </row>
    <row r="14">
      <c r="A14" s="5" t="inlineStr">
        <is>
          <t>Fachada</t>
        </is>
      </c>
      <c r="B14" s="27">
        <f>SUMIF('Presupuesto Obras'!$B$4:$B$13,A14,'Presupuesto Obras'!$K$4:$K$13)</f>
        <v/>
      </c>
      <c r="C14" s="30">
        <f>IFERROR(B14/'Presupuesto Obras'!$K$14,0)</f>
        <v/>
      </c>
    </row>
    <row r="15">
      <c r="A15" s="12" t="inlineStr">
        <is>
          <t>Cubierta</t>
        </is>
      </c>
      <c r="B15" s="31">
        <f>SUMIF('Presupuesto Obras'!$B$4:$B$13,A15,'Presupuesto Obras'!$K$4:$K$13)</f>
        <v/>
      </c>
      <c r="C15" s="32">
        <f>IFERROR(B15/'Presupuesto Obras'!$K$14,0)</f>
        <v/>
      </c>
    </row>
    <row r="16">
      <c r="A16" s="5" t="inlineStr">
        <is>
          <t>Estructura</t>
        </is>
      </c>
      <c r="B16" s="27">
        <f>SUMIF('Presupuesto Obras'!$B$4:$B$13,A16,'Presupuesto Obras'!$K$4:$K$13)</f>
        <v/>
      </c>
      <c r="C16" s="30">
        <f>IFERROR(B16/'Presupuesto Obras'!$K$14,0)</f>
        <v/>
      </c>
    </row>
    <row r="17">
      <c r="A17" s="12" t="inlineStr">
        <is>
          <t>Ascensor</t>
        </is>
      </c>
      <c r="B17" s="31">
        <f>SUMIF('Presupuesto Obras'!$B$4:$B$13,A17,'Presupuesto Obras'!$K$4:$K$13)</f>
        <v/>
      </c>
      <c r="C17" s="32">
        <f>IFERROR(B17/'Presupuesto Obras'!$K$14,0)</f>
        <v/>
      </c>
    </row>
    <row r="18">
      <c r="A18" s="5" t="inlineStr">
        <is>
          <t>Fontanería</t>
        </is>
      </c>
      <c r="B18" s="27">
        <f>SUMIF('Presupuesto Obras'!$B$4:$B$13,A18,'Presupuesto Obras'!$K$4:$K$13)</f>
        <v/>
      </c>
      <c r="C18" s="30">
        <f>IFERROR(B18/'Presupuesto Obras'!$K$14,0)</f>
        <v/>
      </c>
    </row>
    <row r="19">
      <c r="A19" s="12" t="inlineStr">
        <is>
          <t>Electricidad</t>
        </is>
      </c>
      <c r="B19" s="31">
        <f>SUMIF('Presupuesto Obras'!$B$4:$B$13,A19,'Presupuesto Obras'!$K$4:$K$13)</f>
        <v/>
      </c>
      <c r="C19" s="32">
        <f>IFERROR(B19/'Presupuesto Obras'!$K$14,0)</f>
        <v/>
      </c>
    </row>
    <row r="20">
      <c r="A20" s="5" t="inlineStr">
        <is>
          <t>Pintura</t>
        </is>
      </c>
      <c r="B20" s="27">
        <f>SUMIF('Presupuesto Obras'!$B$4:$B$13,A20,'Presupuesto Obras'!$K$4:$K$13)</f>
        <v/>
      </c>
      <c r="C20" s="30">
        <f>IFERROR(B20/'Presupuesto Obras'!$K$14,0)</f>
        <v/>
      </c>
    </row>
    <row r="21">
      <c r="A21" s="12" t="inlineStr">
        <is>
          <t>Carpintería</t>
        </is>
      </c>
      <c r="B21" s="31">
        <f>SUMIF('Presupuesto Obras'!$B$4:$B$13,A21,'Presupuesto Obras'!$K$4:$K$13)</f>
        <v/>
      </c>
      <c r="C21" s="32">
        <f>IFERROR(B21/'Presupuesto Obras'!$K$14,0)</f>
        <v/>
      </c>
    </row>
    <row r="22">
      <c r="A22" s="5" t="inlineStr">
        <is>
          <t>Accesibilidad</t>
        </is>
      </c>
      <c r="B22" s="27">
        <f>SUMIF('Presupuesto Obras'!$B$4:$B$13,A22,'Presupuesto Obras'!$K$4:$K$13)</f>
        <v/>
      </c>
      <c r="C22" s="30">
        <f>IFERROR(B22/'Presupuesto Obras'!$K$14,0)</f>
        <v/>
      </c>
    </row>
    <row r="23">
      <c r="A23" s="12" t="inlineStr">
        <is>
          <t>Zonas Comunes</t>
        </is>
      </c>
      <c r="B23" s="31">
        <f>SUMIF('Presupuesto Obras'!$B$4:$B$13,A23,'Presupuesto Obras'!$K$4:$K$13)</f>
        <v/>
      </c>
      <c r="C23" s="32">
        <f>IFERROR(B23/'Presupuesto Obras'!$K$14,0)</f>
        <v/>
      </c>
    </row>
    <row r="24"/>
    <row r="25"/>
    <row r="26">
      <c r="A26" s="24" t="inlineStr">
        <is>
          <t>ACUMULADO DE COSTE POR PARTIDA</t>
        </is>
      </c>
    </row>
    <row r="27">
      <c r="A27" s="29" t="inlineStr">
        <is>
          <t>Partida</t>
        </is>
      </c>
      <c r="B27" s="29" t="inlineStr">
        <is>
          <t>Coste Acumulado (€)</t>
        </is>
      </c>
    </row>
    <row r="28">
      <c r="A28" s="5" t="inlineStr">
        <is>
          <t>Partida 1</t>
        </is>
      </c>
      <c r="B28" s="27">
        <f>SUM('Presupuesto Obras'!$K$4:$K$4)</f>
        <v/>
      </c>
    </row>
    <row r="29">
      <c r="A29" s="12" t="inlineStr">
        <is>
          <t>Partida 2</t>
        </is>
      </c>
      <c r="B29" s="31">
        <f>SUM('Presupuesto Obras'!$K$4:$K$5)</f>
        <v/>
      </c>
    </row>
    <row r="30">
      <c r="A30" s="5" t="inlineStr">
        <is>
          <t>Partida 3</t>
        </is>
      </c>
      <c r="B30" s="27">
        <f>SUM('Presupuesto Obras'!$K$4:$K$6)</f>
        <v/>
      </c>
    </row>
    <row r="31">
      <c r="A31" s="12" t="inlineStr">
        <is>
          <t>Partida 4</t>
        </is>
      </c>
      <c r="B31" s="31">
        <f>SUM('Presupuesto Obras'!$K$4:$K$7)</f>
        <v/>
      </c>
    </row>
    <row r="32">
      <c r="A32" s="5" t="inlineStr">
        <is>
          <t>Partida 5</t>
        </is>
      </c>
      <c r="B32" s="27">
        <f>SUM('Presupuesto Obras'!$K$4:$K$8)</f>
        <v/>
      </c>
    </row>
    <row r="33">
      <c r="A33" s="12" t="inlineStr">
        <is>
          <t>Partida 6</t>
        </is>
      </c>
      <c r="B33" s="31">
        <f>SUM('Presupuesto Obras'!$K$4:$K$9)</f>
        <v/>
      </c>
    </row>
    <row r="34">
      <c r="A34" s="5" t="inlineStr">
        <is>
          <t>Partida 7</t>
        </is>
      </c>
      <c r="B34" s="27">
        <f>SUM('Presupuesto Obras'!$K$4:$K$10)</f>
        <v/>
      </c>
    </row>
    <row r="35">
      <c r="A35" s="12" t="inlineStr">
        <is>
          <t>Partida 8</t>
        </is>
      </c>
      <c r="B35" s="31">
        <f>SUM('Presupuesto Obras'!$K$4:$K$11)</f>
        <v/>
      </c>
    </row>
    <row r="36">
      <c r="A36" s="5" t="inlineStr">
        <is>
          <t>Partida 9</t>
        </is>
      </c>
      <c r="B36" s="27">
        <f>SUM('Presupuesto Obras'!$K$4:$K$12)</f>
        <v/>
      </c>
    </row>
    <row r="37">
      <c r="A37" s="12" t="inlineStr">
        <is>
          <t>Partida 10</t>
        </is>
      </c>
      <c r="B37" s="31">
        <f>SUM('Presupuesto Obras'!$K$4:$K$13)</f>
        <v/>
      </c>
    </row>
  </sheetData>
  <mergeCells count="4">
    <mergeCell ref="A1:F1"/>
    <mergeCell ref="A3:B3"/>
    <mergeCell ref="A12:C12"/>
    <mergeCell ref="A26:B2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24" customWidth="1" min="4" max="4"/>
  </cols>
  <sheetData>
    <row r="1">
      <c r="A1" s="23" t="inlineStr">
        <is>
          <t>GUÍA DE USO DEL PRESUPUESTO DE REHABILITACIÓN</t>
        </is>
      </c>
    </row>
    <row r="2"/>
    <row r="3">
      <c r="A3" s="29" t="inlineStr">
        <is>
          <t>Apartado</t>
        </is>
      </c>
      <c r="B3" s="29" t="inlineStr">
        <is>
          <t>Explicación</t>
        </is>
      </c>
    </row>
    <row r="4" ht="32" customHeight="1">
      <c r="A4" s="34" t="inlineStr">
        <is>
          <t>Hoja 'Presupuesto Obras'</t>
        </is>
      </c>
      <c r="B4" s="35" t="inlineStr">
        <is>
          <t>Contiene el desglose de las partidas de la obra de rehabilitación: categoría, contratista, superficie afectada, precios unitarios, IVA aplicado y total. Las celdas con fondo amarillo (precio unitario y % IVA) son editables.</t>
        </is>
      </c>
      <c r="C4" s="39" t="n"/>
      <c r="D4" s="40" t="n"/>
    </row>
    <row r="5" ht="32" customHeight="1">
      <c r="A5" s="37" t="inlineStr">
        <is>
          <t>Columna Importe Base</t>
        </is>
      </c>
      <c r="B5" s="38" t="inlineStr">
        <is>
          <t>Se calcula automáticamente como Superficie afectada × Precio Unitario (fórmula =F*G).</t>
        </is>
      </c>
      <c r="C5" s="39" t="n"/>
      <c r="D5" s="40" t="n"/>
    </row>
    <row r="6" ht="32" customHeight="1">
      <c r="A6" s="34" t="inlineStr">
        <is>
          <t>Columna IVA (€)</t>
        </is>
      </c>
      <c r="B6" s="35" t="inlineStr">
        <is>
          <t>Se calcula automáticamente como Importe Base × % IVA (fórmula =H*I). El % IVA es editable según el tipo de obra (10% o 21%).</t>
        </is>
      </c>
      <c r="C6" s="39" t="n"/>
      <c r="D6" s="40" t="n"/>
    </row>
    <row r="7" ht="32" customHeight="1">
      <c r="A7" s="37" t="inlineStr">
        <is>
          <t>Columna Total con IVA</t>
        </is>
      </c>
      <c r="B7" s="38" t="inlineStr">
        <is>
          <t>Suma del Importe Base más el IVA (fórmula =H+J).</t>
        </is>
      </c>
      <c r="C7" s="39" t="n"/>
      <c r="D7" s="40" t="n"/>
    </row>
    <row r="8" ht="32" customHeight="1">
      <c r="A8" s="34" t="inlineStr">
        <is>
          <t>Columna Estado</t>
        </is>
      </c>
      <c r="B8" s="35" t="inlineStr">
        <is>
          <t>Desplegable con los valores: Pendiente, Aprobado, En curso, Ejecutado. El color de fondo cambia automáticamente según el estado.</t>
        </is>
      </c>
      <c r="C8" s="39" t="n"/>
      <c r="D8" s="40" t="n"/>
    </row>
    <row r="9" ht="32" customHeight="1">
      <c r="A9" s="37" t="inlineStr">
        <is>
          <t>Consulta rápida VLOOKUP</t>
        </is>
      </c>
      <c r="B9" s="38" t="inlineStr">
        <is>
          <t>Introduzca el número de partida en la celda amarilla para obtener automáticamente su descripción y total con IVA.</t>
        </is>
      </c>
      <c r="C9" s="39" t="n"/>
      <c r="D9" s="40" t="n"/>
    </row>
    <row r="10" ht="32" customHeight="1">
      <c r="A10" s="34" t="inlineStr">
        <is>
          <t>Hoja 'Resumen'</t>
        </is>
      </c>
      <c r="B10" s="35" t="inlineStr">
        <is>
          <t>Panel de indicadores clave (KPI), tabla de totales por categoría y tres gráficos: barras por categoría, distribución circular y evolución acumulada del coste.</t>
        </is>
      </c>
      <c r="C10" s="39" t="n"/>
      <c r="D10" s="40" t="n"/>
    </row>
    <row r="11" ht="32" customHeight="1">
      <c r="A11" s="37" t="inlineStr">
        <is>
          <t>Actualización de datos</t>
        </is>
      </c>
      <c r="B11" s="38" t="inlineStr">
        <is>
          <t>Al modificar cualquier precio unitario, superficie o % IVA en la hoja principal, todos los totales, KPIs y gráficos de la hoja Resumen se recalculan automáticamente.</t>
        </is>
      </c>
      <c r="C11" s="39" t="n"/>
      <c r="D11" s="40" t="n"/>
    </row>
    <row r="12" ht="32" customHeight="1">
      <c r="A12" s="34" t="inlineStr">
        <is>
          <t>Referencia catastral y NIF/CIF</t>
        </is>
      </c>
      <c r="B12" s="35" t="inlineStr">
        <is>
          <t>Datos identificativos del inmueble y de los contratistas a efectos de facturación y control de la comunidad de propietarios.</t>
        </is>
      </c>
      <c r="C12" s="39" t="n"/>
      <c r="D12" s="40" t="n"/>
    </row>
    <row r="13" ht="32" customHeight="1">
      <c r="A13" s="37" t="inlineStr">
        <is>
          <t>Recomendación</t>
        </is>
      </c>
      <c r="B13" s="38" t="inlineStr">
        <is>
          <t>Revise periódicamente el Estado de cada partida y actualice las fechas previstas de finalización para un correcto seguimiento de la obra.</t>
        </is>
      </c>
      <c r="C13" s="39" t="n"/>
      <c r="D13" s="40" t="n"/>
    </row>
  </sheetData>
  <mergeCells count="12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2026-07-21T15:40:39Z</dcterms:created>
  <dcterms:modified xmlns:dcterms="http://purl.org/dc/terms/" xmlns:xsi="http://www.w3.org/2001/XMLSchema-instance" xsi:type="dcterms:W3CDTF">2026-07-21T15:40:39Z</dcterms:modified>
</cp:coreProperties>
</file>