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supuesto_2026" sheetId="1" state="visible" r:id="rId1"/>
    <sheet xmlns:r="http://schemas.openxmlformats.org/officeDocument/2006/relationships" name="Cuotas_y_Gastos" sheetId="2" state="visible" r:id="rId2"/>
    <sheet xmlns:r="http://schemas.openxmlformats.org/officeDocument/2006/relationships" name="Resumen_Dashboard" sheetId="3" state="visible" r:id="rId3"/>
    <sheet xmlns:r="http://schemas.openxmlformats.org/officeDocument/2006/relationships" name="Instruccion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.##0,00 &quot;€&quot;"/>
    <numFmt numFmtId="165" formatCode="0,00%"/>
    <numFmt numFmtId="166" formatCode="DD/MM/AAAA"/>
  </numFmts>
  <fonts count="5">
    <font>
      <name val="Calibri"/>
      <family val="2"/>
      <color theme="1"/>
      <sz val="11"/>
      <scheme val="minor"/>
    </font>
    <font>
      <name val="Calibri"/>
      <b val="1"/>
      <color rgb="001E293B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C8102E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F8FAFC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0" fontId="0" fillId="3" borderId="1" pivotButton="0" quotePrefix="0" xfId="0"/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4" fontId="0" fillId="4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left" vertical="center" wrapText="1"/>
    </xf>
    <xf numFmtId="164" fontId="0" fillId="6" borderId="1" applyAlignment="1" pivotButton="0" quotePrefix="0" xfId="0">
      <alignment horizontal="center" vertical="center" wrapText="1"/>
    </xf>
    <xf numFmtId="165" fontId="0" fillId="6" borderId="1" applyAlignment="1" pivotButton="0" quotePrefix="0" xfId="0">
      <alignment horizontal="center" vertical="center" wrapText="1"/>
    </xf>
    <xf numFmtId="0" fontId="2" fillId="3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4" fillId="0" borderId="1" pivotButton="0" quotePrefix="0" xfId="0"/>
    <xf numFmtId="0" fontId="4" fillId="0" borderId="1" pivotButton="0" quotePrefix="0" xfId="0"/>
    <xf numFmtId="165" fontId="4" fillId="0" borderId="1" pivotButton="0" quotePrefix="0" xfId="0"/>
    <xf numFmtId="0" fontId="4" fillId="0" borderId="0" pivotButton="0" quotePrefix="0" xfId="0"/>
    <xf numFmtId="0" fontId="3" fillId="0" borderId="0" pivotButton="0" quotePrefix="0" xfId="0"/>
    <xf numFmtId="164" fontId="3" fillId="4" borderId="1" pivotButton="0" quotePrefix="0" xfId="0"/>
    <xf numFmtId="166" fontId="0" fillId="6" borderId="1" applyAlignment="1" pivotButton="0" quotePrefix="0" xfId="0">
      <alignment horizontal="center" vertical="center" wrapText="1"/>
    </xf>
    <xf numFmtId="0" fontId="0" fillId="6" borderId="1" applyAlignment="1" pivotButton="0" quotePrefix="0" xfId="0">
      <alignment horizontal="left" vertical="center" wrapText="1"/>
    </xf>
    <xf numFmtId="0" fontId="0" fillId="6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 wrapText="1"/>
    </xf>
    <xf numFmtId="0" fontId="0" fillId="5" borderId="1" applyAlignment="1" pivotButton="0" quotePrefix="0" xfId="0">
      <alignment horizontal="center" vertical="center" wrapText="1"/>
    </xf>
    <xf numFmtId="164" fontId="0" fillId="0" borderId="0" pivotButton="0" quotePrefix="0" xfId="0"/>
    <xf numFmtId="0" fontId="4" fillId="6" borderId="1" pivotButton="0" quotePrefix="0" xfId="0"/>
    <xf numFmtId="164" fontId="3" fillId="6" borderId="1" pivotButton="0" quotePrefix="0" xfId="0"/>
    <xf numFmtId="0" fontId="4" fillId="5" borderId="1" pivotButton="0" quotePrefix="0" xfId="0"/>
    <xf numFmtId="164" fontId="3" fillId="5" borderId="1" pivotButton="0" quotePrefix="0" xfId="0"/>
    <xf numFmtId="165" fontId="3" fillId="5" borderId="1" pivotButton="0" quotePrefix="0" xfId="0"/>
    <xf numFmtId="1" fontId="3" fillId="6" borderId="1" pivotButton="0" quotePrefix="0" xfId="0"/>
    <xf numFmtId="0" fontId="2" fillId="3" borderId="0" pivotButton="0" quotePrefix="0" xfId="0"/>
    <xf numFmtId="0" fontId="4" fillId="6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3">
    <dxf>
      <font>
        <b val="1"/>
        <color rgb="00DC2626"/>
      </font>
    </dxf>
    <dxf>
      <font>
        <b val="1"/>
        <color rgb="0016A34A"/>
      </font>
    </dxf>
    <dxf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Presupuesto vs Real por categoría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'Resumen_Dashboard'!B14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'Resumen_Dashboard'!$A$15:$A$21</f>
            </numRef>
          </cat>
          <val>
            <numRef>
              <f>'Resumen_Dashboard'!$B$15:$B$21</f>
            </numRef>
          </val>
        </ser>
        <ser>
          <idx val="1"/>
          <order val="1"/>
          <tx>
            <strRef>
              <f>'Resumen_Dashboard'!C14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'Resumen_Dashboard'!$A$15:$A$21</f>
            </numRef>
          </cat>
          <val>
            <numRef>
              <f>'Resumen_Dashboard'!$C$15:$C$21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Categoría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Euros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Distribución del gasto real por categoría</a:t>
            </a:r>
          </a:p>
        </rich>
      </tx>
    </title>
    <plotArea>
      <pieChart>
        <varyColors val="1"/>
        <ser>
          <idx val="0"/>
          <order val="0"/>
          <tx>
            <strRef>
              <f>'Resumen_Dashboard'!C14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'Resumen_Dashboard'!$A$16:$A$21</f>
            </numRef>
          </cat>
          <val>
            <numRef>
              <f>'Resumen_Dashboard'!$C$15:$C$21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Evolución mensual del saldo acumulado</a:t>
            </a:r>
          </a:p>
        </rich>
      </tx>
    </title>
    <plotArea>
      <lineChart>
        <grouping val="standard"/>
        <ser>
          <idx val="0"/>
          <order val="0"/>
          <tx>
            <strRef>
              <f>'Resumen_Dashboard'!B24</f>
            </strRef>
          </tx>
          <spPr>
            <a:ln xmlns:a="http://schemas.openxmlformats.org/drawingml/2006/main" w="20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'Resumen_Dashboard'!$A$25:$A$33</f>
            </numRef>
          </cat>
          <val>
            <numRef>
              <f>'Resumen_Dashboard'!$B$25:$B$33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Fecha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Saldo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4</col>
      <colOff>0</colOff>
      <row>12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33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4</col>
      <colOff>0</colOff>
      <row>22</row>
      <rowOff>0</rowOff>
    </from>
    <ext cx="648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32" customWidth="1" min="2" max="2"/>
    <col width="12" customWidth="1" min="3" max="3"/>
    <col width="18" customWidth="1" min="4" max="4"/>
    <col width="18" customWidth="1" min="5" max="5"/>
    <col width="16" customWidth="1" min="6" max="6"/>
    <col width="14" customWidth="1" min="7" max="7"/>
    <col width="14" customWidth="1" min="8" max="8"/>
    <col width="32" customWidth="1" min="9" max="9"/>
  </cols>
  <sheetData>
    <row r="1" ht="28" customHeight="1">
      <c r="A1" s="1" t="inlineStr">
        <is>
          <t>PRESUPUESTO ANUAL DE LA COMUNIDAD DE PROPIETARIOS - EJERCICIO 2026</t>
        </is>
      </c>
    </row>
    <row r="2"/>
    <row r="3">
      <c r="A3" s="2" t="inlineStr">
        <is>
          <t>Mes</t>
        </is>
      </c>
      <c r="B3" s="2" t="inlineStr">
        <is>
          <t>Partida</t>
        </is>
      </c>
      <c r="C3" s="2" t="inlineStr">
        <is>
          <t>Tipo</t>
        </is>
      </c>
      <c r="D3" s="2" t="inlineStr">
        <is>
          <t>Presupuesto anual (€)</t>
        </is>
      </c>
      <c r="E3" s="2" t="inlineStr">
        <is>
          <t>Presupuesto mensual (€)</t>
        </is>
      </c>
      <c r="F3" s="2" t="inlineStr">
        <is>
          <t>Real acumulado (€)</t>
        </is>
      </c>
      <c r="G3" s="2" t="inlineStr">
        <is>
          <t>Desviación (€)</t>
        </is>
      </c>
      <c r="H3" s="2" t="inlineStr">
        <is>
          <t>Desviación (%)</t>
        </is>
      </c>
      <c r="I3" s="2" t="inlineStr">
        <is>
          <t>Observaciones</t>
        </is>
      </c>
    </row>
    <row r="4">
      <c r="A4" s="3" t="inlineStr">
        <is>
          <t>INGRESOS ORDINARIOS</t>
        </is>
      </c>
      <c r="B4" s="38" t="n"/>
      <c r="C4" s="38" t="n"/>
      <c r="D4" s="38" t="n"/>
      <c r="E4" s="38" t="n"/>
      <c r="F4" s="38" t="n"/>
      <c r="G4" s="38" t="n"/>
      <c r="H4" s="38" t="n"/>
      <c r="I4" s="39" t="n"/>
    </row>
    <row r="5">
      <c r="A5" s="5" t="inlineStr">
        <is>
          <t>Anual</t>
        </is>
      </c>
      <c r="B5" s="6" t="inlineStr">
        <is>
          <t>Cuotas ordinarias comunidad</t>
        </is>
      </c>
      <c r="C5" s="5" t="inlineStr">
        <is>
          <t>Ingreso</t>
        </is>
      </c>
      <c r="D5" s="7" t="n">
        <v>21600</v>
      </c>
      <c r="E5" s="8">
        <f>D5/12</f>
        <v/>
      </c>
      <c r="F5" s="7" t="n">
        <v>21850</v>
      </c>
      <c r="G5" s="8">
        <f>F5-D5</f>
        <v/>
      </c>
      <c r="H5" s="9">
        <f>IF(D5=0,"",G5/D5)</f>
        <v/>
      </c>
      <c r="I5" s="6" t="inlineStr">
        <is>
          <t>Cobro habitual mensual</t>
        </is>
      </c>
    </row>
    <row r="6">
      <c r="A6" s="10" t="inlineStr">
        <is>
          <t>Anual</t>
        </is>
      </c>
      <c r="B6" s="11" t="inlineStr">
        <is>
          <t>Derramas extraordinarias</t>
        </is>
      </c>
      <c r="C6" s="10" t="inlineStr">
        <is>
          <t>Ingreso</t>
        </is>
      </c>
      <c r="D6" s="7" t="n">
        <v>3000</v>
      </c>
      <c r="E6" s="12">
        <f>D6/12</f>
        <v/>
      </c>
      <c r="F6" s="7" t="n">
        <v>2800</v>
      </c>
      <c r="G6" s="12">
        <f>F6-D6</f>
        <v/>
      </c>
      <c r="H6" s="13">
        <f>IF(D6=0,"",G6/D6)</f>
        <v/>
      </c>
      <c r="I6" s="11" t="inlineStr">
        <is>
          <t>Derrama fachada pendiente de cobro</t>
        </is>
      </c>
    </row>
    <row r="7">
      <c r="A7" s="3" t="inlineStr">
        <is>
          <t>GASTOS DE MANTENIMIENTO</t>
        </is>
      </c>
      <c r="B7" s="38" t="n"/>
      <c r="C7" s="38" t="n"/>
      <c r="D7" s="38" t="n"/>
      <c r="E7" s="38" t="n"/>
      <c r="F7" s="38" t="n"/>
      <c r="G7" s="38" t="n"/>
      <c r="H7" s="38" t="n"/>
      <c r="I7" s="39" t="n"/>
    </row>
    <row r="8">
      <c r="A8" s="10" t="inlineStr">
        <is>
          <t>Anual</t>
        </is>
      </c>
      <c r="B8" s="11" t="inlineStr">
        <is>
          <t>Limpieza portal y escaleras</t>
        </is>
      </c>
      <c r="C8" s="10" t="inlineStr">
        <is>
          <t>Gasto</t>
        </is>
      </c>
      <c r="D8" s="7" t="n">
        <v>4200</v>
      </c>
      <c r="E8" s="12">
        <f>D8/12</f>
        <v/>
      </c>
      <c r="F8" s="7" t="n">
        <v>4350</v>
      </c>
      <c r="G8" s="12">
        <f>F8-D8</f>
        <v/>
      </c>
      <c r="H8" s="13">
        <f>IF(D8=0,"",G8/D8)</f>
        <v/>
      </c>
      <c r="I8" s="11" t="inlineStr">
        <is>
          <t>Subida de tarifa empresa limpieza</t>
        </is>
      </c>
    </row>
    <row r="9">
      <c r="A9" s="5" t="inlineStr">
        <is>
          <t>Anual</t>
        </is>
      </c>
      <c r="B9" s="6" t="inlineStr">
        <is>
          <t>Mantenimiento ascensor</t>
        </is>
      </c>
      <c r="C9" s="5" t="inlineStr">
        <is>
          <t>Gasto</t>
        </is>
      </c>
      <c r="D9" s="7" t="n">
        <v>3600</v>
      </c>
      <c r="E9" s="8">
        <f>D9/12</f>
        <v/>
      </c>
      <c r="F9" s="7" t="n">
        <v>3700</v>
      </c>
      <c r="G9" s="8">
        <f>F9-D9</f>
        <v/>
      </c>
      <c r="H9" s="9">
        <f>IF(D9=0,"",G9/D9)</f>
        <v/>
      </c>
      <c r="I9" s="6" t="inlineStr">
        <is>
          <t>Revisión anual OCA incluida</t>
        </is>
      </c>
    </row>
    <row r="10">
      <c r="A10" s="10" t="inlineStr">
        <is>
          <t>Anual</t>
        </is>
      </c>
      <c r="B10" s="11" t="inlineStr">
        <is>
          <t>Jardinería zonas comunes</t>
        </is>
      </c>
      <c r="C10" s="10" t="inlineStr">
        <is>
          <t>Gasto</t>
        </is>
      </c>
      <c r="D10" s="7" t="n">
        <v>1200</v>
      </c>
      <c r="E10" s="12">
        <f>D10/12</f>
        <v/>
      </c>
      <c r="F10" s="7" t="n">
        <v>1150</v>
      </c>
      <c r="G10" s="12">
        <f>F10-D10</f>
        <v/>
      </c>
      <c r="H10" s="13">
        <f>IF(D10=0,"",G10/D10)</f>
        <v/>
      </c>
      <c r="I10" s="11" t="inlineStr"/>
    </row>
    <row r="11">
      <c r="A11" s="3" t="inlineStr">
        <is>
          <t>SUMINISTROS</t>
        </is>
      </c>
      <c r="B11" s="38" t="n"/>
      <c r="C11" s="38" t="n"/>
      <c r="D11" s="38" t="n"/>
      <c r="E11" s="38" t="n"/>
      <c r="F11" s="38" t="n"/>
      <c r="G11" s="38" t="n"/>
      <c r="H11" s="38" t="n"/>
      <c r="I11" s="39" t="n"/>
    </row>
    <row r="12">
      <c r="A12" s="10" t="inlineStr">
        <is>
          <t>Anual</t>
        </is>
      </c>
      <c r="B12" s="11" t="inlineStr">
        <is>
          <t>Luz zonas comunes</t>
        </is>
      </c>
      <c r="C12" s="10" t="inlineStr">
        <is>
          <t>Gasto</t>
        </is>
      </c>
      <c r="D12" s="7" t="n">
        <v>1800</v>
      </c>
      <c r="E12" s="12">
        <f>D12/12</f>
        <v/>
      </c>
      <c r="F12" s="7" t="n">
        <v>1920</v>
      </c>
      <c r="G12" s="12">
        <f>F12-D12</f>
        <v/>
      </c>
      <c r="H12" s="13">
        <f>IF(D12=0,"",G12/D12)</f>
        <v/>
      </c>
      <c r="I12" s="11" t="inlineStr">
        <is>
          <t>Subida precio energía</t>
        </is>
      </c>
    </row>
    <row r="13">
      <c r="A13" s="5" t="inlineStr">
        <is>
          <t>Anual</t>
        </is>
      </c>
      <c r="B13" s="6" t="inlineStr">
        <is>
          <t>Agua zonas comunes</t>
        </is>
      </c>
      <c r="C13" s="5" t="inlineStr">
        <is>
          <t>Gasto</t>
        </is>
      </c>
      <c r="D13" s="7" t="n">
        <v>900</v>
      </c>
      <c r="E13" s="8">
        <f>D13/12</f>
        <v/>
      </c>
      <c r="F13" s="7" t="n">
        <v>860</v>
      </c>
      <c r="G13" s="8">
        <f>F13-D13</f>
        <v/>
      </c>
      <c r="H13" s="9">
        <f>IF(D13=0,"",G13/D13)</f>
        <v/>
      </c>
      <c r="I13" s="6" t="inlineStr"/>
    </row>
    <row r="14">
      <c r="A14" s="3" t="inlineStr">
        <is>
          <t>SEGUROS</t>
        </is>
      </c>
      <c r="B14" s="38" t="n"/>
      <c r="C14" s="38" t="n"/>
      <c r="D14" s="38" t="n"/>
      <c r="E14" s="38" t="n"/>
      <c r="F14" s="38" t="n"/>
      <c r="G14" s="38" t="n"/>
      <c r="H14" s="38" t="n"/>
      <c r="I14" s="39" t="n"/>
    </row>
    <row r="15">
      <c r="A15" s="5" t="inlineStr">
        <is>
          <t>Anual</t>
        </is>
      </c>
      <c r="B15" s="6" t="inlineStr">
        <is>
          <t>Seguro del edificio (multirriesgo)</t>
        </is>
      </c>
      <c r="C15" s="5" t="inlineStr">
        <is>
          <t>Gasto</t>
        </is>
      </c>
      <c r="D15" s="7" t="n">
        <v>2200</v>
      </c>
      <c r="E15" s="8">
        <f>D15/12</f>
        <v/>
      </c>
      <c r="F15" s="7" t="n">
        <v>2200</v>
      </c>
      <c r="G15" s="8">
        <f>F15-D15</f>
        <v/>
      </c>
      <c r="H15" s="9">
        <f>IF(D15=0,"",G15/D15)</f>
        <v/>
      </c>
      <c r="I15" s="6" t="inlineStr">
        <is>
          <t>Póliza renovada enero 2026</t>
        </is>
      </c>
    </row>
    <row r="16">
      <c r="A16" s="3" t="inlineStr">
        <is>
          <t>ADMINISTRACIÓN</t>
        </is>
      </c>
      <c r="B16" s="38" t="n"/>
      <c r="C16" s="38" t="n"/>
      <c r="D16" s="38" t="n"/>
      <c r="E16" s="38" t="n"/>
      <c r="F16" s="38" t="n"/>
      <c r="G16" s="38" t="n"/>
      <c r="H16" s="38" t="n"/>
      <c r="I16" s="39" t="n"/>
    </row>
    <row r="17">
      <c r="A17" s="5" t="inlineStr">
        <is>
          <t>Anual</t>
        </is>
      </c>
      <c r="B17" s="6" t="inlineStr">
        <is>
          <t>Honorarios administrador de fincas</t>
        </is>
      </c>
      <c r="C17" s="5" t="inlineStr">
        <is>
          <t>Gasto</t>
        </is>
      </c>
      <c r="D17" s="7" t="n">
        <v>2400</v>
      </c>
      <c r="E17" s="8">
        <f>D17/12</f>
        <v/>
      </c>
      <c r="F17" s="7" t="n">
        <v>2400</v>
      </c>
      <c r="G17" s="8">
        <f>F17-D17</f>
        <v/>
      </c>
      <c r="H17" s="9">
        <f>IF(D17=0,"",G17/D17)</f>
        <v/>
      </c>
      <c r="I17" s="6" t="inlineStr"/>
    </row>
    <row r="18">
      <c r="A18" s="3" t="inlineStr">
        <is>
          <t>REPARACIONES</t>
        </is>
      </c>
      <c r="B18" s="38" t="n"/>
      <c r="C18" s="38" t="n"/>
      <c r="D18" s="38" t="n"/>
      <c r="E18" s="38" t="n"/>
      <c r="F18" s="38" t="n"/>
      <c r="G18" s="38" t="n"/>
      <c r="H18" s="38" t="n"/>
      <c r="I18" s="39" t="n"/>
    </row>
    <row r="19">
      <c r="A19" s="5" t="inlineStr">
        <is>
          <t>Anual</t>
        </is>
      </c>
      <c r="B19" s="6" t="inlineStr">
        <is>
          <t>Reparaciones varias e imprevistos</t>
        </is>
      </c>
      <c r="C19" s="5" t="inlineStr">
        <is>
          <t>Gasto</t>
        </is>
      </c>
      <c r="D19" s="7" t="n">
        <v>2500</v>
      </c>
      <c r="E19" s="8">
        <f>D19/12</f>
        <v/>
      </c>
      <c r="F19" s="7" t="n">
        <v>3100</v>
      </c>
      <c r="G19" s="8">
        <f>F19-D19</f>
        <v/>
      </c>
      <c r="H19" s="9">
        <f>IF(D19=0,"",G19/D19)</f>
        <v/>
      </c>
      <c r="I19" s="6" t="inlineStr">
        <is>
          <t>Avería en bajante general</t>
        </is>
      </c>
    </row>
    <row r="20">
      <c r="A20" s="3" t="inlineStr">
        <is>
          <t>FONDO DE RESERVA</t>
        </is>
      </c>
      <c r="B20" s="38" t="n"/>
      <c r="C20" s="38" t="n"/>
      <c r="D20" s="38" t="n"/>
      <c r="E20" s="38" t="n"/>
      <c r="F20" s="38" t="n"/>
      <c r="G20" s="38" t="n"/>
      <c r="H20" s="38" t="n"/>
      <c r="I20" s="39" t="n"/>
    </row>
    <row r="21">
      <c r="A21" s="5" t="inlineStr">
        <is>
          <t>Anual</t>
        </is>
      </c>
      <c r="B21" s="6" t="inlineStr">
        <is>
          <t>Fondo de reserva (Art. 9 LPH)</t>
        </is>
      </c>
      <c r="C21" s="5" t="inlineStr">
        <is>
          <t>Gasto</t>
        </is>
      </c>
      <c r="D21" s="7" t="n">
        <v>1500</v>
      </c>
      <c r="E21" s="8">
        <f>D21/12</f>
        <v/>
      </c>
      <c r="F21" s="7" t="n">
        <v>1500</v>
      </c>
      <c r="G21" s="8">
        <f>F21-D21</f>
        <v/>
      </c>
      <c r="H21" s="9">
        <f>IF(D21=0,"",G21/D21)</f>
        <v/>
      </c>
      <c r="I21" s="6" t="inlineStr">
        <is>
          <t>Obligatorio segun Ley Propiedad Horizontal</t>
        </is>
      </c>
    </row>
    <row r="22"/>
    <row r="23">
      <c r="A23" s="14" t="inlineStr">
        <is>
          <t>TOTALES</t>
        </is>
      </c>
      <c r="D23" s="16">
        <f>SUM(D5:D21)</f>
        <v/>
      </c>
      <c r="E23" s="17" t="n"/>
      <c r="F23" s="16">
        <f>SUM(F5:F21)</f>
        <v/>
      </c>
      <c r="G23" s="16">
        <f>SUM(G5:G21)</f>
        <v/>
      </c>
      <c r="H23" s="18">
        <f>AVERAGE(H5:H21)</f>
        <v/>
      </c>
    </row>
    <row r="24"/>
    <row r="25">
      <c r="A25" s="19" t="inlineStr">
        <is>
          <t>Nº partidas de Ingreso:</t>
        </is>
      </c>
      <c r="B25" s="20">
        <f>COUNTIF(C5:C21,"Ingreso")</f>
        <v/>
      </c>
    </row>
    <row r="26">
      <c r="A26" s="19" t="inlineStr">
        <is>
          <t>Nº partidas de Gasto:</t>
        </is>
      </c>
      <c r="B26" s="20">
        <f>COUNTIF(C5:C21,"Gasto")</f>
        <v/>
      </c>
    </row>
  </sheetData>
  <mergeCells count="9">
    <mergeCell ref="A1:I1"/>
    <mergeCell ref="A4:I4"/>
    <mergeCell ref="A7:I7"/>
    <mergeCell ref="A11:I11"/>
    <mergeCell ref="A14:I14"/>
    <mergeCell ref="A16:I16"/>
    <mergeCell ref="A18:I18"/>
    <mergeCell ref="A20:I20"/>
    <mergeCell ref="A23:C23"/>
  </mergeCells>
  <conditionalFormatting sqref="G5:G21">
    <cfRule type="cellIs" priority="1" operator="greaterThan" dxfId="0">
      <formula>0</formula>
    </cfRule>
    <cfRule type="cellIs" priority="2" operator="lessThan" dxfId="1">
      <formula>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19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30" customWidth="1" min="3" max="3"/>
    <col width="13" customWidth="1" min="4" max="4"/>
    <col width="22" customWidth="1" min="5" max="5"/>
    <col width="16" customWidth="1" min="6" max="6"/>
    <col width="18" customWidth="1" min="7" max="7"/>
    <col width="16" customWidth="1" min="8" max="8"/>
    <col width="24" customWidth="1" min="9" max="9"/>
    <col width="12" customWidth="1" min="10" max="10"/>
    <col width="16" customWidth="1" min="11" max="11"/>
    <col width="18" customWidth="1" min="12" max="12"/>
  </cols>
  <sheetData>
    <row r="1" ht="28" customHeight="1">
      <c r="A1" s="1" t="inlineStr">
        <is>
          <t>DETALLE MENSUAL DE CUOTAS Y GASTOS IMPUTADOS - COMUNIDAD DE PROPIETARIOS</t>
        </is>
      </c>
    </row>
    <row r="2"/>
    <row r="3">
      <c r="A3" s="19" t="inlineStr">
        <is>
          <t>Cuota esperada mensual de referencia (€):</t>
        </is>
      </c>
      <c r="E3" s="21" t="n">
        <v>150</v>
      </c>
    </row>
    <row r="4"/>
    <row r="5">
      <c r="A5" s="2" t="inlineStr">
        <is>
          <t>Fecha</t>
        </is>
      </c>
      <c r="B5" s="2" t="inlineStr">
        <is>
          <t>Vecino/Propietario</t>
        </is>
      </c>
      <c r="C5" s="2" t="inlineStr">
        <is>
          <t>Vivienda/Local</t>
        </is>
      </c>
      <c r="D5" s="2" t="inlineStr">
        <is>
          <t>NIF</t>
        </is>
      </c>
      <c r="E5" s="2" t="inlineStr">
        <is>
          <t>Referencia catastral</t>
        </is>
      </c>
      <c r="F5" s="2" t="inlineStr">
        <is>
          <t>Cuota ordinaria (€)</t>
        </is>
      </c>
      <c r="G5" s="2" t="inlineStr">
        <is>
          <t>Extraordinaria/derrama (€)</t>
        </is>
      </c>
      <c r="H5" s="2" t="inlineStr">
        <is>
          <t>Gasto imputado (€)</t>
        </is>
      </c>
      <c r="I5" s="2" t="inlineStr">
        <is>
          <t>Concepto</t>
        </is>
      </c>
      <c r="J5" s="2" t="inlineStr">
        <is>
          <t>Estado</t>
        </is>
      </c>
      <c r="K5" s="2" t="inlineStr">
        <is>
          <t>% sobre presupuesto</t>
        </is>
      </c>
      <c r="L5" s="2" t="inlineStr">
        <is>
          <t>Saldo acumulado (€)</t>
        </is>
      </c>
    </row>
    <row r="6">
      <c r="A6" s="22" t="inlineStr">
        <is>
          <t>05/01/2026</t>
        </is>
      </c>
      <c r="B6" s="23" t="inlineStr">
        <is>
          <t>María García</t>
        </is>
      </c>
      <c r="C6" s="23" t="inlineStr">
        <is>
          <t>Calle Mayor 12 3ºB, Madrid</t>
        </is>
      </c>
      <c r="D6" s="24" t="inlineStr">
        <is>
          <t>12345678Z</t>
        </is>
      </c>
      <c r="E6" s="24" t="inlineStr">
        <is>
          <t>1234567VK4812S0001AB</t>
        </is>
      </c>
      <c r="F6" s="7" t="n">
        <v>150</v>
      </c>
      <c r="G6" s="7" t="n">
        <v>0</v>
      </c>
      <c r="H6" s="7" t="n">
        <v>145</v>
      </c>
      <c r="I6" s="23" t="inlineStr">
        <is>
          <t>Limpieza y mantenimiento</t>
        </is>
      </c>
      <c r="J6" s="24">
        <f>IF(F6&gt;=$E$3,"Pagado","Pendiente")</f>
        <v/>
      </c>
      <c r="K6" s="13">
        <f>IFERROR(H6/$E$3,0)</f>
        <v/>
      </c>
      <c r="L6" s="12">
        <f>SUM(F$6:F6)+SUM(G$6:G6)-SUM(H$6:H6)</f>
        <v/>
      </c>
    </row>
    <row r="7">
      <c r="A7" s="25" t="inlineStr">
        <is>
          <t>10/02/2026</t>
        </is>
      </c>
      <c r="B7" s="26" t="inlineStr">
        <is>
          <t>Antonio López</t>
        </is>
      </c>
      <c r="C7" s="26" t="inlineStr">
        <is>
          <t>Av. Diagonal 405, Barcelona</t>
        </is>
      </c>
      <c r="D7" s="27" t="inlineStr">
        <is>
          <t>23456789X</t>
        </is>
      </c>
      <c r="E7" s="27" t="inlineStr">
        <is>
          <t>2345678WK5823T0002CD</t>
        </is>
      </c>
      <c r="F7" s="7" t="n">
        <v>180</v>
      </c>
      <c r="G7" s="7" t="n">
        <v>100</v>
      </c>
      <c r="H7" s="7" t="n">
        <v>200</v>
      </c>
      <c r="I7" s="26" t="inlineStr">
        <is>
          <t>Mantenimiento ascensor</t>
        </is>
      </c>
      <c r="J7" s="27">
        <f>IF(F7&gt;=$E$3,"Pagado","Pendiente")</f>
        <v/>
      </c>
      <c r="K7" s="9">
        <f>IFERROR(H7/$E$3,0)</f>
        <v/>
      </c>
      <c r="L7" s="8">
        <f>SUM(F$6:F7)+SUM(G$6:G7)-SUM(H$6:H7)</f>
        <v/>
      </c>
    </row>
    <row r="8">
      <c r="A8" s="22" t="inlineStr">
        <is>
          <t>15/03/2026</t>
        </is>
      </c>
      <c r="B8" s="23" t="inlineStr">
        <is>
          <t>Carmen Ruiz</t>
        </is>
      </c>
      <c r="C8" s="23" t="inlineStr">
        <is>
          <t>Calle Sierpes 8 2ºA, Sevilla</t>
        </is>
      </c>
      <c r="D8" s="24" t="inlineStr">
        <is>
          <t>34567890M</t>
        </is>
      </c>
      <c r="E8" s="24" t="inlineStr">
        <is>
          <t>3456789XL6934U0003EF</t>
        </is>
      </c>
      <c r="F8" s="7" t="n">
        <v>120</v>
      </c>
      <c r="G8" s="7" t="n">
        <v>0</v>
      </c>
      <c r="H8" s="7" t="n">
        <v>110</v>
      </c>
      <c r="I8" s="23" t="inlineStr">
        <is>
          <t>Seguro del edificio</t>
        </is>
      </c>
      <c r="J8" s="24">
        <f>IF(F8&gt;=$E$3,"Pagado","Pendiente")</f>
        <v/>
      </c>
      <c r="K8" s="13">
        <f>IFERROR(H8/$E$3,0)</f>
        <v/>
      </c>
      <c r="L8" s="12">
        <f>SUM(F$6:F8)+SUM(G$6:G8)-SUM(H$6:H8)</f>
        <v/>
      </c>
    </row>
    <row r="9">
      <c r="A9" s="25" t="inlineStr">
        <is>
          <t>20/04/2026</t>
        </is>
      </c>
      <c r="B9" s="26" t="inlineStr">
        <is>
          <t>José Martínez</t>
        </is>
      </c>
      <c r="C9" s="26" t="inlineStr">
        <is>
          <t>Calle Colón 22 1ºC, Valencia</t>
        </is>
      </c>
      <c r="D9" s="27" t="inlineStr">
        <is>
          <t>45678901P</t>
        </is>
      </c>
      <c r="E9" s="27" t="inlineStr">
        <is>
          <t>4567890YM7045V0004GH</t>
        </is>
      </c>
      <c r="F9" s="7" t="n">
        <v>200</v>
      </c>
      <c r="G9" s="7" t="n">
        <v>300</v>
      </c>
      <c r="H9" s="7" t="n">
        <v>250</v>
      </c>
      <c r="I9" s="26" t="inlineStr">
        <is>
          <t>Reparaciones bajante</t>
        </is>
      </c>
      <c r="J9" s="27">
        <f>IF(F9&gt;=$E$3,"Pagado","Pendiente")</f>
        <v/>
      </c>
      <c r="K9" s="9">
        <f>IFERROR(H9/$E$3,0)</f>
        <v/>
      </c>
      <c r="L9" s="8">
        <f>SUM(F$6:F9)+SUM(G$6:G9)-SUM(H$6:H9)</f>
        <v/>
      </c>
    </row>
    <row r="10">
      <c r="A10" s="22" t="inlineStr">
        <is>
          <t>25/05/2026</t>
        </is>
      </c>
      <c r="B10" s="23" t="inlineStr">
        <is>
          <t>Laura Fernández</t>
        </is>
      </c>
      <c r="C10" s="23" t="inlineStr">
        <is>
          <t>Paseo de Gracia 150 4ºD, Barcelona</t>
        </is>
      </c>
      <c r="D10" s="24" t="inlineStr">
        <is>
          <t>56789012Q</t>
        </is>
      </c>
      <c r="E10" s="24" t="inlineStr">
        <is>
          <t>5678901ZN8156W0005IJ</t>
        </is>
      </c>
      <c r="F10" s="7" t="n">
        <v>220</v>
      </c>
      <c r="G10" s="7" t="n">
        <v>0</v>
      </c>
      <c r="H10" s="7" t="n">
        <v>215</v>
      </c>
      <c r="I10" s="23" t="inlineStr">
        <is>
          <t>Honorarios administración</t>
        </is>
      </c>
      <c r="J10" s="24">
        <f>IF(F10&gt;=$E$3,"Pagado","Pendiente")</f>
        <v/>
      </c>
      <c r="K10" s="13">
        <f>IFERROR(H10/$E$3,0)</f>
        <v/>
      </c>
      <c r="L10" s="12">
        <f>SUM(F$6:F10)+SUM(G$6:G10)-SUM(H$6:H10)</f>
        <v/>
      </c>
    </row>
    <row r="11">
      <c r="A11" s="25" t="inlineStr">
        <is>
          <t>30/06/2026</t>
        </is>
      </c>
      <c r="B11" s="26" t="inlineStr">
        <is>
          <t>Manuel Sánchez</t>
        </is>
      </c>
      <c r="C11" s="26" t="inlineStr">
        <is>
          <t>Calle Alcalá 88 5ºA, Madrid</t>
        </is>
      </c>
      <c r="D11" s="27" t="inlineStr">
        <is>
          <t>67890123R</t>
        </is>
      </c>
      <c r="E11" s="27" t="inlineStr">
        <is>
          <t>6789012AO9267X0006KL</t>
        </is>
      </c>
      <c r="F11" s="7" t="n">
        <v>160</v>
      </c>
      <c r="G11" s="7" t="n">
        <v>50</v>
      </c>
      <c r="H11" s="7" t="n">
        <v>100</v>
      </c>
      <c r="I11" s="26" t="inlineStr">
        <is>
          <t>Luz de escalera</t>
        </is>
      </c>
      <c r="J11" s="27">
        <f>IF(F11&gt;=$E$3,"Pagado","Pendiente")</f>
        <v/>
      </c>
      <c r="K11" s="9">
        <f>IFERROR(H11/$E$3,0)</f>
        <v/>
      </c>
      <c r="L11" s="8">
        <f>SUM(F$6:F11)+SUM(G$6:G11)-SUM(H$6:H11)</f>
        <v/>
      </c>
    </row>
    <row r="12">
      <c r="A12" s="22" t="inlineStr">
        <is>
          <t>05/07/2026</t>
        </is>
      </c>
      <c r="B12" s="23" t="inlineStr">
        <is>
          <t>Ana Torres</t>
        </is>
      </c>
      <c r="C12" s="23" t="inlineStr">
        <is>
          <t>Calle Larios 14 Bajo, Málaga</t>
        </is>
      </c>
      <c r="D12" s="24" t="inlineStr">
        <is>
          <t>78901234S</t>
        </is>
      </c>
      <c r="E12" s="24" t="inlineStr">
        <is>
          <t>7890123BP0378Y0007MN</t>
        </is>
      </c>
      <c r="F12" s="7" t="n">
        <v>85</v>
      </c>
      <c r="G12" s="7" t="n">
        <v>0</v>
      </c>
      <c r="H12" s="7" t="n">
        <v>90</v>
      </c>
      <c r="I12" s="23" t="inlineStr">
        <is>
          <t>Fondo de reserva</t>
        </is>
      </c>
      <c r="J12" s="24">
        <f>IF(F12&gt;=$E$3,"Pagado","Pendiente")</f>
        <v/>
      </c>
      <c r="K12" s="13">
        <f>IFERROR(H12/$E$3,0)</f>
        <v/>
      </c>
      <c r="L12" s="12">
        <f>SUM(F$6:F12)+SUM(G$6:G12)-SUM(H$6:H12)</f>
        <v/>
      </c>
    </row>
    <row r="13">
      <c r="A13" s="25" t="inlineStr">
        <is>
          <t>10/08/2026</t>
        </is>
      </c>
      <c r="B13" s="26" t="inlineStr">
        <is>
          <t>Pablo Navarro</t>
        </is>
      </c>
      <c r="C13" s="26" t="inlineStr">
        <is>
          <t>Gran Vía 31 6ºB, Zaragoza</t>
        </is>
      </c>
      <c r="D13" s="27" t="inlineStr">
        <is>
          <t>89012345T</t>
        </is>
      </c>
      <c r="E13" s="27" t="inlineStr">
        <is>
          <t>8901234CQ1489Z0008OP</t>
        </is>
      </c>
      <c r="F13" s="7" t="n">
        <v>190</v>
      </c>
      <c r="G13" s="7" t="n">
        <v>0</v>
      </c>
      <c r="H13" s="7" t="n">
        <v>180</v>
      </c>
      <c r="I13" s="26" t="inlineStr">
        <is>
          <t>Jardinería zonas comunes</t>
        </is>
      </c>
      <c r="J13" s="27">
        <f>IF(F13&gt;=$E$3,"Pagado","Pendiente")</f>
        <v/>
      </c>
      <c r="K13" s="9">
        <f>IFERROR(H13/$E$3,0)</f>
        <v/>
      </c>
      <c r="L13" s="8">
        <f>SUM(F$6:F13)+SUM(G$6:G13)-SUM(H$6:H13)</f>
        <v/>
      </c>
    </row>
    <row r="14">
      <c r="A14" s="22" t="inlineStr">
        <is>
          <t>15/09/2026</t>
        </is>
      </c>
      <c r="B14" s="23" t="inlineStr">
        <is>
          <t>Elena Romero</t>
        </is>
      </c>
      <c r="C14" s="23" t="inlineStr">
        <is>
          <t>Calle Reyes Católicos 19 3ºA, Granada</t>
        </is>
      </c>
      <c r="D14" s="24" t="inlineStr">
        <is>
          <t>90123456U</t>
        </is>
      </c>
      <c r="E14" s="24" t="inlineStr">
        <is>
          <t>9012345DR2590A0009QR</t>
        </is>
      </c>
      <c r="F14" s="7" t="n">
        <v>175</v>
      </c>
      <c r="G14" s="7" t="n">
        <v>0</v>
      </c>
      <c r="H14" s="7" t="n">
        <v>170</v>
      </c>
      <c r="I14" s="23" t="inlineStr">
        <is>
          <t>Limpieza portal</t>
        </is>
      </c>
      <c r="J14" s="24">
        <f>IF(F14&gt;=$E$3,"Pagado","Pendiente")</f>
        <v/>
      </c>
      <c r="K14" s="13">
        <f>IFERROR(H14/$E$3,0)</f>
        <v/>
      </c>
      <c r="L14" s="12">
        <f>SUM(F$6:F14)+SUM(G$6:G14)-SUM(H$6:H14)</f>
        <v/>
      </c>
    </row>
    <row r="15"/>
    <row r="16">
      <c r="A16" s="14" t="inlineStr">
        <is>
          <t>TOTALES</t>
        </is>
      </c>
      <c r="F16" s="16">
        <f>SUM(F6:F14)</f>
        <v/>
      </c>
      <c r="G16" s="16">
        <f>SUM(G6:G14)</f>
        <v/>
      </c>
      <c r="H16" s="16">
        <f>SUM(H6:H14)</f>
        <v/>
      </c>
    </row>
    <row r="17"/>
    <row r="18">
      <c r="A18" s="19" t="inlineStr">
        <is>
          <t>Recibos pendientes de pago:</t>
        </is>
      </c>
      <c r="D18" s="20">
        <f>COUNTIF(J6:J14,"Pendiente")</f>
        <v/>
      </c>
    </row>
    <row r="19">
      <c r="A19" s="19" t="inlineStr">
        <is>
          <t>Total pagado por María García:</t>
        </is>
      </c>
      <c r="D19" s="28">
        <f>SUMIF(B6:B14,"María García",F6:F14)</f>
        <v/>
      </c>
    </row>
  </sheetData>
  <mergeCells count="5">
    <mergeCell ref="A1:L1"/>
    <mergeCell ref="A3:D3"/>
    <mergeCell ref="A16:E16"/>
    <mergeCell ref="A18:C18"/>
    <mergeCell ref="A19:C19"/>
  </mergeCells>
  <conditionalFormatting sqref="J6:J14">
    <cfRule type="expression" priority="1" dxfId="2" stopIfTrue="1">
      <formula>J6="Pendiente"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16" customWidth="1" min="3" max="3"/>
    <col width="4" customWidth="1" min="4" max="4"/>
    <col width="14" customWidth="1" min="5" max="5"/>
    <col width="14" customWidth="1" min="6" max="6"/>
  </cols>
  <sheetData>
    <row r="1" ht="28" customHeight="1">
      <c r="A1" s="1" t="inlineStr">
        <is>
          <t>RESUMEN EJECUTIVO - PRESUPUESTO COMUNIDAD DE PROPIETARIOS 2026</t>
        </is>
      </c>
    </row>
    <row r="2"/>
    <row r="3">
      <c r="A3" s="2" t="inlineStr">
        <is>
          <t>KPI</t>
        </is>
      </c>
      <c r="B3" s="2" t="inlineStr">
        <is>
          <t>Valor</t>
        </is>
      </c>
    </row>
    <row r="4">
      <c r="A4" s="29" t="inlineStr">
        <is>
          <t>Ingresos presupuestados (€)</t>
        </is>
      </c>
      <c r="B4" s="30">
        <f>SUMIF(Presupuesto_2026!C5:C21,"Ingreso",Presupuesto_2026!D5:D21)</f>
        <v/>
      </c>
    </row>
    <row r="5">
      <c r="A5" s="31" t="inlineStr">
        <is>
          <t>Ingresos reales (€)</t>
        </is>
      </c>
      <c r="B5" s="32">
        <f>SUMIF(Presupuesto_2026!C5:C21,"Ingreso",Presupuesto_2026!F5:F21)</f>
        <v/>
      </c>
    </row>
    <row r="6">
      <c r="A6" s="29" t="inlineStr">
        <is>
          <t>Gastos presupuestados (€)</t>
        </is>
      </c>
      <c r="B6" s="30">
        <f>SUMIF(Presupuesto_2026!C5:C21,"Gasto",Presupuesto_2026!D5:D21)</f>
        <v/>
      </c>
    </row>
    <row r="7">
      <c r="A7" s="31" t="inlineStr">
        <is>
          <t>Gastos reales (€)</t>
        </is>
      </c>
      <c r="B7" s="32">
        <f>SUMIF(Presupuesto_2026!C5:C21,"Gasto",Presupuesto_2026!F5:F21)</f>
        <v/>
      </c>
    </row>
    <row r="8">
      <c r="A8" s="29" t="inlineStr">
        <is>
          <t>Resultado del ejercicio (€)</t>
        </is>
      </c>
      <c r="B8" s="30">
        <f>B5-B7</f>
        <v/>
      </c>
    </row>
    <row r="9">
      <c r="A9" s="31" t="inlineStr">
        <is>
          <t>% ejecución del presupuesto (ingresos)</t>
        </is>
      </c>
      <c r="B9" s="33">
        <f>IF(B4=0,"",B5/B4)</f>
        <v/>
      </c>
    </row>
    <row r="10">
      <c r="A10" s="29" t="inlineStr">
        <is>
          <t>Recibos pendientes</t>
        </is>
      </c>
      <c r="B10" s="34">
        <f>COUNTIF(Cuotas_y_Gastos!J6:J14,"Pendiente")</f>
        <v/>
      </c>
    </row>
    <row r="11">
      <c r="A11" s="31" t="inlineStr">
        <is>
          <t>Fondo de reserva disponible (€)</t>
        </is>
      </c>
      <c r="B11" s="32">
        <f>Presupuesto_2026!F21</f>
        <v/>
      </c>
    </row>
    <row r="12"/>
    <row r="13">
      <c r="A13" s="35" t="inlineStr">
        <is>
          <t>COMPARATIVA PRESUPUESTO vs REAL POR PARTIDA</t>
        </is>
      </c>
    </row>
    <row r="14">
      <c r="A14" s="2" t="inlineStr">
        <is>
          <t>Categoría</t>
        </is>
      </c>
      <c r="B14" s="2" t="inlineStr">
        <is>
          <t>Presupuesto (€)</t>
        </is>
      </c>
      <c r="C14" s="2" t="inlineStr">
        <is>
          <t>Real (€)</t>
        </is>
      </c>
    </row>
    <row r="15">
      <c r="A15" s="11" t="inlineStr">
        <is>
          <t>Ingresos ordinarios</t>
        </is>
      </c>
      <c r="B15" s="12">
        <f>SUM(Presupuesto_2026!D5:D6)</f>
        <v/>
      </c>
      <c r="C15" s="12">
        <f>SUM(Presupuesto_2026!F5:F6)</f>
        <v/>
      </c>
    </row>
    <row r="16">
      <c r="A16" s="6" t="inlineStr">
        <is>
          <t>Mantenimiento</t>
        </is>
      </c>
      <c r="B16" s="8">
        <f>SUM(Presupuesto_2026!D8:D10)</f>
        <v/>
      </c>
      <c r="C16" s="8">
        <f>SUM(Presupuesto_2026!F8:F10)</f>
        <v/>
      </c>
    </row>
    <row r="17">
      <c r="A17" s="11" t="inlineStr">
        <is>
          <t>Suministros</t>
        </is>
      </c>
      <c r="B17" s="12">
        <f>SUM(Presupuesto_2026!D12:D13)</f>
        <v/>
      </c>
      <c r="C17" s="12">
        <f>SUM(Presupuesto_2026!F12:F13)</f>
        <v/>
      </c>
    </row>
    <row r="18">
      <c r="A18" s="6" t="inlineStr">
        <is>
          <t>Seguros</t>
        </is>
      </c>
      <c r="B18" s="8">
        <f>Presupuesto_2026!D15</f>
        <v/>
      </c>
      <c r="C18" s="8">
        <f>Presupuesto_2026!F15</f>
        <v/>
      </c>
    </row>
    <row r="19">
      <c r="A19" s="11" t="inlineStr">
        <is>
          <t>Administración</t>
        </is>
      </c>
      <c r="B19" s="12">
        <f>Presupuesto_2026!D17</f>
        <v/>
      </c>
      <c r="C19" s="12">
        <f>Presupuesto_2026!F17</f>
        <v/>
      </c>
    </row>
    <row r="20">
      <c r="A20" s="6" t="inlineStr">
        <is>
          <t>Reparaciones</t>
        </is>
      </c>
      <c r="B20" s="8">
        <f>Presupuesto_2026!D19</f>
        <v/>
      </c>
      <c r="C20" s="8">
        <f>Presupuesto_2026!F19</f>
        <v/>
      </c>
    </row>
    <row r="21">
      <c r="A21" s="11" t="inlineStr">
        <is>
          <t>Fondo de reserva</t>
        </is>
      </c>
      <c r="B21" s="12">
        <f>Presupuesto_2026!D21</f>
        <v/>
      </c>
      <c r="C21" s="12">
        <f>Presupuesto_2026!F21</f>
        <v/>
      </c>
    </row>
    <row r="22"/>
    <row r="23">
      <c r="A23" s="35" t="inlineStr">
        <is>
          <t>EVOLUCIÓN SALDO ACUMULADO</t>
        </is>
      </c>
    </row>
    <row r="24">
      <c r="A24" s="2" t="inlineStr">
        <is>
          <t>Fecha</t>
        </is>
      </c>
      <c r="B24" s="2" t="inlineStr">
        <is>
          <t>Saldo acumulado (€)</t>
        </is>
      </c>
    </row>
    <row r="25">
      <c r="A25" s="22">
        <f>Cuotas_y_Gastos!A6</f>
        <v/>
      </c>
      <c r="B25" s="12">
        <f>Cuotas_y_Gastos!L6</f>
        <v/>
      </c>
    </row>
    <row r="26">
      <c r="A26" s="25">
        <f>Cuotas_y_Gastos!A7</f>
        <v/>
      </c>
      <c r="B26" s="8">
        <f>Cuotas_y_Gastos!L7</f>
        <v/>
      </c>
    </row>
    <row r="27">
      <c r="A27" s="22">
        <f>Cuotas_y_Gastos!A8</f>
        <v/>
      </c>
      <c r="B27" s="12">
        <f>Cuotas_y_Gastos!L8</f>
        <v/>
      </c>
    </row>
    <row r="28">
      <c r="A28" s="25">
        <f>Cuotas_y_Gastos!A9</f>
        <v/>
      </c>
      <c r="B28" s="8">
        <f>Cuotas_y_Gastos!L9</f>
        <v/>
      </c>
    </row>
    <row r="29">
      <c r="A29" s="22">
        <f>Cuotas_y_Gastos!A10</f>
        <v/>
      </c>
      <c r="B29" s="12">
        <f>Cuotas_y_Gastos!L10</f>
        <v/>
      </c>
    </row>
    <row r="30">
      <c r="A30" s="25">
        <f>Cuotas_y_Gastos!A11</f>
        <v/>
      </c>
      <c r="B30" s="8">
        <f>Cuotas_y_Gastos!L11</f>
        <v/>
      </c>
    </row>
    <row r="31">
      <c r="A31" s="22">
        <f>Cuotas_y_Gastos!A12</f>
        <v/>
      </c>
      <c r="B31" s="12">
        <f>Cuotas_y_Gastos!L12</f>
        <v/>
      </c>
    </row>
    <row r="32">
      <c r="A32" s="25">
        <f>Cuotas_y_Gastos!A13</f>
        <v/>
      </c>
      <c r="B32" s="8">
        <f>Cuotas_y_Gastos!L13</f>
        <v/>
      </c>
    </row>
    <row r="33">
      <c r="A33" s="22">
        <f>Cuotas_y_Gastos!A14</f>
        <v/>
      </c>
      <c r="B33" s="12">
        <f>Cuotas_y_Gastos!L14</f>
        <v/>
      </c>
    </row>
  </sheetData>
  <mergeCells count="3">
    <mergeCell ref="A1:F1"/>
    <mergeCell ref="A13:C13"/>
    <mergeCell ref="A23:C23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8" customWidth="1" min="1" max="1"/>
    <col width="95" customWidth="1" min="2" max="2"/>
  </cols>
  <sheetData>
    <row r="1" ht="28" customHeight="1">
      <c r="A1" s="1" t="inlineStr">
        <is>
          <t>INSTRUCCIONES DE USO - PRESUPUESTO ANUAL DE LA COMUNIDAD</t>
        </is>
      </c>
    </row>
    <row r="2"/>
    <row r="3">
      <c r="A3" s="2" t="inlineStr">
        <is>
          <t>Sección</t>
        </is>
      </c>
      <c r="B3" s="2" t="inlineStr">
        <is>
          <t>Descripción</t>
        </is>
      </c>
    </row>
    <row r="4" ht="45" customHeight="1">
      <c r="A4" s="36" t="inlineStr">
        <is>
          <t>Hoja Presupuesto_2026</t>
        </is>
      </c>
      <c r="B4" s="11" t="inlineStr">
        <is>
          <t>Contiene el presupuesto anual agrupado por bloques: ingresos ordinarios, mantenimiento, suministros, seguros, administración, reparaciones y fondo de reserva. Las celdas en amarillo pálido (Presupuesto anual y Real acumulado) son editables; el resto se calcula automáticamente.</t>
        </is>
      </c>
    </row>
    <row r="5" ht="45" customHeight="1">
      <c r="A5" s="37" t="inlineStr">
        <is>
          <t>Presupuesto mensual (€)</t>
        </is>
      </c>
      <c r="B5" s="6" t="inlineStr">
        <is>
          <t>Se calcula dividiendo el presupuesto anual entre 12 meses de forma automática.</t>
        </is>
      </c>
    </row>
    <row r="6" ht="45" customHeight="1">
      <c r="A6" s="36" t="inlineStr">
        <is>
          <t>Desviación (€) y (%)</t>
        </is>
      </c>
      <c r="B6" s="11" t="inlineStr">
        <is>
          <t>Compara el real acumulado con el presupuesto anual. Un valor positivo en una partida de Gasto indica sobrecoste; en una partida de Ingreso indica mayor recaudación de la prevista.</t>
        </is>
      </c>
    </row>
    <row r="7" ht="45" customHeight="1">
      <c r="A7" s="37" t="inlineStr">
        <is>
          <t>Hoja Cuotas_y_Gastos</t>
        </is>
      </c>
      <c r="B7" s="6" t="inlineStr">
        <is>
          <t>Detalle mensual de cuotas ordinarias, derramas y gastos imputados a cada propietario. Introduzca fecha, importe de cuota, derrama y gasto imputado; el estado de pago y el saldo acumulado se calculan solos.</t>
        </is>
      </c>
    </row>
    <row r="8" ht="45" customHeight="1">
      <c r="A8" s="36" t="inlineStr">
        <is>
          <t>Cuota esperada de referencia</t>
        </is>
      </c>
      <c r="B8" s="11" t="inlineStr">
        <is>
          <t>Celda E3 de la hoja Cuotas_y_Gastos: importe mínimo esperado por vivienda para considerar un recibo como Pagado.</t>
        </is>
      </c>
    </row>
    <row r="9" ht="45" customHeight="1">
      <c r="A9" s="37" t="inlineStr">
        <is>
          <t>Hoja Resumen_Dashboard</t>
        </is>
      </c>
      <c r="B9" s="6" t="inlineStr">
        <is>
          <t>Panel de control con los KPIs principales del ejercicio y tres gráficos: comparativa presupuesto vs real, distribución del gasto por categoría y evolución del saldo acumulado.</t>
        </is>
      </c>
    </row>
    <row r="10" ht="45" customHeight="1">
      <c r="A10" s="36" t="inlineStr">
        <is>
          <t>Revisión mensual</t>
        </is>
      </c>
      <c r="B10" s="11" t="inlineStr">
        <is>
          <t>Se recomienda revisar y actualizar el Real acumulado y los recibos pendientes cada mes, antes de la reunión de la Junta de Propietarios.</t>
        </is>
      </c>
    </row>
    <row r="11" ht="45" customHeight="1">
      <c r="A11" s="37" t="inlineStr">
        <is>
          <t>Normativa aplicable</t>
        </is>
      </c>
      <c r="B11" s="6" t="inlineStr">
        <is>
          <t>Ley de Propiedad Horizontal (LPH), art. 9: obligación de mantener un fondo de reserva mínimo del 10% del último presupuesto ordinario. Las derramas deben aprobarse en Junta y comunicarse por escrito a los propietarios.</t>
        </is>
      </c>
    </row>
    <row r="12" ht="45" customHeight="1">
      <c r="A12" s="36" t="inlineStr">
        <is>
          <t>Gastos deducibles en alquiler</t>
        </is>
      </c>
      <c r="B12" s="11" t="inlineStr">
        <is>
          <t>Si la vivienda está arrendada, determinados gastos de comunidad (IBI, seguro, cuotas de comunidad) pueden ser deducibles en el IRPF del arrendador conforme a la normativa vigente.</t>
        </is>
      </c>
    </row>
    <row r="13" ht="45" customHeight="1">
      <c r="A13" s="37" t="inlineStr">
        <is>
          <t>Colores</t>
        </is>
      </c>
      <c r="B13" s="6" t="inlineStr">
        <is>
          <t>Amarillo pálido = celda editable. Verde = valor favorable. Rojo = alerta o desviación negativa. Gris claro = filas alternas para facilitar la lectura.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2026-07-14T04:23:14Z</dcterms:created>
  <dcterms:modified xmlns:dcterms="http://purl.org/dc/terms/" xmlns:xsi="http://www.w3.org/2001/XMLSchema-instance" xsi:type="dcterms:W3CDTF">2026-07-14T04:23:14Z</dcterms:modified>
</cp:coreProperties>
</file>