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rtera" sheetId="1" state="visible" r:id="rId1"/>
    <sheet xmlns:r="http://schemas.openxmlformats.org/officeDocument/2006/relationships" name="Proyección 5 años" sheetId="2" state="visible" r:id="rId2"/>
    <sheet xmlns:r="http://schemas.openxmlformats.org/officeDocument/2006/relationships" name="Resumen" sheetId="3" state="visible" r:id="rId3"/>
  </sheets>
  <definedNames>
    <definedName name="_xlnm._FilterDatabase" localSheetId="0" hidden="1">'Cartera'!$A$4:$AC$104</definedName>
    <definedName name="_xlnm._FilterDatabase" localSheetId="1" hidden="1">'Proyección 5 años'!$A$9:$Y$509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4">
    <numFmt numFmtId="164" formatCode="DD/MM/AAAA"/>
    <numFmt numFmtId="165" formatCode="#.##0,00 &quot;€&quot;"/>
    <numFmt numFmtId="166" formatCode="0,00%"/>
    <numFmt numFmtId="167" formatCode="DD/MM/YYYY"/>
  </numFmts>
  <fonts count="7">
    <font>
      <name val="Calibri"/>
      <family val="2"/>
      <color theme="1"/>
      <sz val="11"/>
      <scheme val="minor"/>
    </font>
    <font>
      <name val="Aptos"/>
      <b val="1"/>
      <color rgb="00FFFFFF"/>
      <sz val="15"/>
    </font>
    <font>
      <name val="Aptos"/>
      <b val="1"/>
      <color rgb="00FFFFFF"/>
      <sz val="11"/>
    </font>
    <font>
      <name val="Aptos"/>
      <color rgb="00111827"/>
      <sz val="10"/>
    </font>
    <font>
      <name val="Aptos"/>
      <b val="1"/>
      <color rgb="00FFFFFF"/>
      <sz val="10"/>
    </font>
    <font>
      <name val="Aptos"/>
      <b val="1"/>
      <color rgb="00111827"/>
      <sz val="10"/>
    </font>
    <font>
      <name val="Aptos"/>
      <b val="1"/>
      <color rgb="0016A34A"/>
      <sz val="10"/>
    </font>
  </fonts>
  <fills count="9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FFFBEB"/>
      </patternFill>
    </fill>
    <fill>
      <patternFill patternType="solid">
        <fgColor rgb="00F1F5F9"/>
      </patternFill>
    </fill>
    <fill>
      <patternFill patternType="solid">
        <fgColor rgb="00F8FAFC"/>
      </patternFill>
    </fill>
    <fill>
      <patternFill patternType="solid">
        <fgColor rgb="00C8102E"/>
      </patternFill>
    </fill>
    <fill>
      <patternFill patternType="solid">
        <fgColor rgb="00ECFDF5"/>
      </patternFill>
    </fill>
    <fill>
      <patternFill patternType="solid">
        <fgColor rgb="00FFFFFF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40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2" borderId="1" applyAlignment="1" pivotButton="0" quotePrefix="0" xfId="0">
      <alignment horizontal="left" vertical="top" wrapText="1"/>
    </xf>
    <xf numFmtId="0" fontId="3" fillId="3" borderId="1" applyAlignment="1" pivotButton="0" quotePrefix="0" xfId="0">
      <alignment horizontal="center" vertical="center"/>
    </xf>
    <xf numFmtId="0" fontId="3" fillId="3" borderId="1" applyAlignment="1" pivotButton="0" quotePrefix="0" xfId="0">
      <alignment horizontal="left" vertical="center"/>
    </xf>
    <xf numFmtId="164" fontId="3" fillId="3" borderId="1" applyAlignment="1" pivotButton="0" quotePrefix="0" xfId="0">
      <alignment horizontal="center" vertical="center"/>
    </xf>
    <xf numFmtId="165" fontId="3" fillId="3" borderId="1" applyAlignment="1" pivotButton="0" quotePrefix="0" xfId="0">
      <alignment horizontal="right" vertical="center"/>
    </xf>
    <xf numFmtId="165" fontId="3" fillId="4" borderId="1" applyAlignment="1" pivotButton="0" quotePrefix="0" xfId="0">
      <alignment horizontal="right" vertical="center"/>
    </xf>
    <xf numFmtId="166" fontId="3" fillId="3" borderId="1" applyAlignment="1" pivotButton="0" quotePrefix="0" xfId="0">
      <alignment horizontal="right" vertical="center"/>
    </xf>
    <xf numFmtId="166" fontId="3" fillId="4" borderId="1" applyAlignment="1" pivotButton="0" quotePrefix="0" xfId="0">
      <alignment horizontal="right" vertical="center"/>
    </xf>
    <xf numFmtId="165" fontId="3" fillId="5" borderId="1" applyAlignment="1" pivotButton="0" quotePrefix="0" xfId="0">
      <alignment horizontal="right" vertical="center"/>
    </xf>
    <xf numFmtId="166" fontId="3" fillId="5" borderId="1" applyAlignment="1" pivotButton="0" quotePrefix="0" xfId="0">
      <alignment horizontal="right" vertical="center"/>
    </xf>
    <xf numFmtId="0" fontId="4" fillId="6" borderId="1" applyAlignment="1" pivotButton="0" quotePrefix="0" xfId="0">
      <alignment horizontal="left" vertical="center"/>
    </xf>
    <xf numFmtId="166" fontId="5" fillId="3" borderId="1" applyAlignment="1" pivotButton="0" quotePrefix="0" xfId="0">
      <alignment horizontal="center" vertical="center"/>
    </xf>
    <xf numFmtId="0" fontId="3" fillId="0" borderId="0" applyAlignment="1" pivotButton="0" quotePrefix="0" xfId="0">
      <alignment horizontal="left" vertical="top" wrapText="1"/>
    </xf>
    <xf numFmtId="0" fontId="3" fillId="4" borderId="1" applyAlignment="1" pivotButton="0" quotePrefix="0" xfId="0">
      <alignment horizontal="center" vertical="center"/>
    </xf>
    <xf numFmtId="0" fontId="3" fillId="5" borderId="1" applyAlignment="1" pivotButton="0" quotePrefix="0" xfId="0">
      <alignment horizontal="center" vertical="center"/>
    </xf>
    <xf numFmtId="0" fontId="0" fillId="6" borderId="1" pivotButton="0" quotePrefix="0" xfId="0"/>
    <xf numFmtId="0" fontId="4" fillId="6" borderId="1" applyAlignment="1" pivotButton="0" quotePrefix="0" xfId="0">
      <alignment horizontal="left" vertical="top" wrapText="1"/>
    </xf>
    <xf numFmtId="165" fontId="6" fillId="7" borderId="1" applyAlignment="1" pivotButton="0" quotePrefix="0" xfId="0">
      <alignment horizontal="right" vertical="center"/>
    </xf>
    <xf numFmtId="166" fontId="6" fillId="7" borderId="1" applyAlignment="1" pivotButton="0" quotePrefix="0" xfId="0">
      <alignment horizontal="right" vertical="center"/>
    </xf>
    <xf numFmtId="1" fontId="6" fillId="7" borderId="1" applyAlignment="1" pivotButton="0" quotePrefix="0" xfId="0">
      <alignment horizontal="right" vertical="center"/>
    </xf>
    <xf numFmtId="0" fontId="6" fillId="7" borderId="1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3" fillId="5" borderId="1" pivotButton="0" quotePrefix="0" xfId="0"/>
    <xf numFmtId="165" fontId="3" fillId="5" borderId="1" pivotButton="0" quotePrefix="0" xfId="0"/>
    <xf numFmtId="0" fontId="3" fillId="5" borderId="1" applyAlignment="1" pivotButton="0" quotePrefix="0" xfId="0">
      <alignment horizontal="right" vertical="center"/>
    </xf>
    <xf numFmtId="0" fontId="3" fillId="8" borderId="1" pivotButton="0" quotePrefix="0" xfId="0"/>
    <xf numFmtId="165" fontId="3" fillId="8" borderId="1" pivotButton="0" quotePrefix="0" xfId="0"/>
    <xf numFmtId="0" fontId="3" fillId="8" borderId="1" applyAlignment="1" pivotButton="0" quotePrefix="0" xfId="0">
      <alignment horizontal="right" vertical="center"/>
    </xf>
    <xf numFmtId="165" fontId="3" fillId="8" borderId="1" applyAlignment="1" pivotButton="0" quotePrefix="0" xfId="0">
      <alignment horizontal="right" vertical="center"/>
    </xf>
    <xf numFmtId="166" fontId="3" fillId="5" borderId="1" applyAlignment="1" pivotButton="0" quotePrefix="0" xfId="0">
      <alignment horizontal="center" vertical="center"/>
    </xf>
    <xf numFmtId="165" fontId="3" fillId="5" borderId="1" applyAlignment="1" pivotButton="0" quotePrefix="0" xfId="0">
      <alignment horizontal="center" vertical="center"/>
    </xf>
    <xf numFmtId="0" fontId="3" fillId="8" borderId="1" applyAlignment="1" pivotButton="0" quotePrefix="0" xfId="0">
      <alignment horizontal="center" vertical="center"/>
    </xf>
    <xf numFmtId="166" fontId="3" fillId="8" borderId="1" applyAlignment="1" pivotButton="0" quotePrefix="0" xfId="0">
      <alignment horizontal="center" vertical="center"/>
    </xf>
    <xf numFmtId="165" fontId="3" fillId="8" borderId="1" applyAlignment="1" pivotButton="0" quotePrefix="0" xfId="0">
      <alignment horizontal="center" vertical="center"/>
    </xf>
    <xf numFmtId="0" fontId="3" fillId="5" borderId="1" applyAlignment="1" pivotButton="0" quotePrefix="0" xfId="0">
      <alignment horizontal="left" vertical="top" wrapText="1"/>
    </xf>
    <xf numFmtId="0" fontId="3" fillId="8" borderId="1" applyAlignment="1" pivotButton="0" quotePrefix="0" xfId="0">
      <alignment horizontal="left" vertical="top" wrapText="1"/>
    </xf>
    <xf numFmtId="164" fontId="3" fillId="3" borderId="1" applyAlignment="1" pivotButton="0" quotePrefix="0" xfId="0">
      <alignment horizontal="center" vertical="center"/>
    </xf>
    <xf numFmtId="167" fontId="3" fillId="3" borderId="1" applyAlignment="1" pivotButton="0" quotePrefix="0" xfId="0">
      <alignment horizontal="center" vertical="center"/>
    </xf>
  </cellXfs>
  <cellStyles count="1">
    <cellStyle name="Normal" xfId="0" builtinId="0" hidden="0"/>
  </cellStyles>
  <dxfs count="2">
    <dxf>
      <font>
        <name val="Aptos"/>
        <b val="1"/>
        <color rgb="00DC2626"/>
        <sz val="10"/>
      </font>
      <fill>
        <patternFill patternType="solid">
          <fgColor rgb="00FEE2E2"/>
        </patternFill>
      </fill>
    </dxf>
    <dxf>
      <font>
        <name val="Aptos"/>
        <b val="1"/>
        <color rgb="0016A34A"/>
        <sz val="10"/>
      </font>
      <fill>
        <patternFill patternType="solid">
          <fgColor rgb="00DCFCE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Inversión total por municipio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'Resumen'!B17</f>
            </strRef>
          </tx>
          <spPr>
            <a:solidFill xmlns:a="http://schemas.openxmlformats.org/drawingml/2006/main">
              <a:srgbClr val="C8102E"/>
            </a:solidFill>
            <a:ln xmlns:a="http://schemas.openxmlformats.org/drawingml/2006/main">
              <a:prstDash val="solid"/>
            </a:ln>
          </spPr>
          <cat>
            <numRef>
              <f>'Resumen'!$A$18:$A$26</f>
            </numRef>
          </cat>
          <val>
            <numRef>
              <f>'Resumen'!$B$18:$B$26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Municipio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Inversión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Flujo de caja acumulado</a:t>
            </a:r>
          </a:p>
        </rich>
      </tx>
    </title>
    <plotArea>
      <lineChart>
        <grouping val="standard"/>
        <ser>
          <idx val="0"/>
          <order val="0"/>
          <tx>
            <strRef>
              <f>'Resumen'!K17</f>
            </strRef>
          </tx>
          <spPr>
            <a:ln xmlns:a="http://schemas.openxmlformats.org/drawingml/2006/main">
              <a:solidFill>
                <a:srgbClr val="16A34A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'Resumen'!$G$18:$G$22</f>
            </numRef>
          </cat>
          <val>
            <numRef>
              <f>'Resumen'!$K$18:$K$22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Año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Flujo acumulado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Distribución de inversión por tipo</a:t>
            </a:r>
          </a:p>
        </rich>
      </tx>
    </title>
    <plotArea>
      <pieChart>
        <varyColors val="1"/>
        <ser>
          <idx val="0"/>
          <order val="0"/>
          <tx>
            <strRef>
              <f>'Resumen'!E17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'Resumen'!$D$18:$D$22</f>
            </numRef>
          </cat>
          <val>
            <numRef>
              <f>'Resumen'!$E$18:$E$22</f>
            </numRef>
          </val>
        </ser>
        <dLbls>
          <showPercent val="1"/>
        </dLbls>
        <firstSliceAng val="0"/>
      </pieChart>
    </plotArea>
    <legend>
      <legendPos val="r"/>
    </legend>
    <plotVisOnly val="1"/>
    <dispBlanksAs val="gap"/>
  </chart>
</chartSpace>
</file>

<file path=xl/charts/chart4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Ingresos efectivos frente a gastos anuales</a:t>
            </a:r>
          </a:p>
        </rich>
      </tx>
    </title>
    <plotArea>
      <barChart>
        <barDir val="col"/>
        <grouping val="stacked"/>
        <ser>
          <idx val="0"/>
          <order val="0"/>
          <tx>
            <strRef>
              <f>'Resumen'!H17</f>
            </strRef>
          </tx>
          <spPr>
            <a:solidFill xmlns:a="http://schemas.openxmlformats.org/drawingml/2006/main">
              <a:srgbClr val="16A34A"/>
            </a:solidFill>
            <a:ln xmlns:a="http://schemas.openxmlformats.org/drawingml/2006/main">
              <a:prstDash val="solid"/>
            </a:ln>
          </spPr>
          <cat>
            <numRef>
              <f>'Resumen'!$G$18:$G$22</f>
            </numRef>
          </cat>
          <val>
            <numRef>
              <f>'Resumen'!$H$18:$H$22</f>
            </numRef>
          </val>
        </ser>
        <ser>
          <idx val="1"/>
          <order val="1"/>
          <tx>
            <strRef>
              <f>'Resumen'!I17</f>
            </strRef>
          </tx>
          <spPr>
            <a:solidFill xmlns:a="http://schemas.openxmlformats.org/drawingml/2006/main">
              <a:srgbClr val="DC2626"/>
            </a:solidFill>
            <a:ln xmlns:a="http://schemas.openxmlformats.org/drawingml/2006/main">
              <a:prstDash val="solid"/>
            </a:ln>
          </spPr>
          <cat>
            <numRef>
              <f>'Resumen'!$G$18:$G$22</f>
            </numRef>
          </cat>
          <val>
            <numRef>
              <f>'Resumen'!$I$18:$I$22</f>
            </numRef>
          </val>
        </ser>
        <gapWidth val="150"/>
        <overlap val="10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Año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Importe anual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Relationship Type="http://schemas.openxmlformats.org/officeDocument/2006/relationships/chart" Target="/xl/charts/chart4.xml" Id="rId4"/></Relationships>
</file>

<file path=xl/drawings/drawing1.xml><?xml version="1.0" encoding="utf-8"?>
<wsDr xmlns="http://schemas.openxmlformats.org/drawingml/2006/spreadsheetDrawing">
  <oneCellAnchor>
    <from>
      <col>11</col>
      <colOff>0</colOff>
      <row>2</row>
      <rowOff>0</rowOff>
    </from>
    <ext cx="504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11</col>
      <colOff>0</colOff>
      <row>19</row>
      <rowOff>0</rowOff>
    </from>
    <ext cx="504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19</col>
      <colOff>0</colOff>
      <row>2</row>
      <rowOff>0</rowOff>
    </from>
    <ext cx="504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  <oneCellAnchor>
    <from>
      <col>19</col>
      <colOff>0</colOff>
      <row>19</row>
      <rowOff>0</rowOff>
    </from>
    <ext cx="5040000" cy="2880000"/>
    <graphicFrame>
      <nvGraphicFramePr>
        <cNvPr id="4" name="Chart 4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C10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20" customWidth="1" min="3" max="3"/>
    <col width="28" customWidth="1" min="4" max="4"/>
    <col width="16" customWidth="1" min="5" max="5"/>
    <col width="16" customWidth="1" min="6" max="6"/>
    <col width="22" customWidth="1" min="7" max="7"/>
    <col width="30" customWidth="1" min="8" max="8"/>
    <col width="14" customWidth="1" min="9" max="9"/>
    <col width="17" customWidth="1" min="10" max="10"/>
    <col width="16" customWidth="1" min="11" max="11"/>
    <col width="18" customWidth="1" min="12" max="12"/>
    <col width="16" customWidth="1" min="13" max="13"/>
    <col width="16" customWidth="1" min="14" max="14"/>
    <col width="18" customWidth="1" min="15" max="15"/>
    <col width="16" customWidth="1" min="16" max="16"/>
    <col width="17" customWidth="1" min="17" max="17"/>
    <col width="18" customWidth="1" min="18" max="18"/>
    <col width="19" customWidth="1" min="19" max="19"/>
    <col width="17" customWidth="1" min="20" max="20"/>
    <col width="18" customWidth="1" min="21" max="21"/>
    <col width="20" customWidth="1" min="22" max="22"/>
    <col width="14" customWidth="1" min="23" max="23"/>
    <col width="14" customWidth="1" min="24" max="24"/>
    <col width="16" customWidth="1" min="25" max="25"/>
    <col width="16" customWidth="1" min="26" max="26"/>
    <col width="19" customWidth="1" min="27" max="27"/>
    <col width="20" customWidth="1" min="28" max="28"/>
    <col width="30" customWidth="1" min="29" max="29"/>
  </cols>
  <sheetData>
    <row r="1" ht="28" customHeight="1">
      <c r="A1" s="1" t="inlineStr">
        <is>
          <t>Plan de inversión inmobiliaria 2026-2030 · Cartera de activos</t>
        </is>
      </c>
    </row>
    <row r="2"/>
    <row r="3"/>
    <row r="4" ht="36" customHeight="1">
      <c r="A4" s="2" t="inlineStr">
        <is>
          <t>ID activo</t>
        </is>
      </c>
      <c r="B4" s="2" t="inlineStr">
        <is>
          <t>Estado</t>
        </is>
      </c>
      <c r="C4" s="2" t="inlineStr">
        <is>
          <t>Tipo de inmueble</t>
        </is>
      </c>
      <c r="D4" s="2" t="inlineStr">
        <is>
          <t>Dirección</t>
        </is>
      </c>
      <c r="E4" s="2" t="inlineStr">
        <is>
          <t>Municipio</t>
        </is>
      </c>
      <c r="F4" s="2" t="inlineStr">
        <is>
          <t>Provincia</t>
        </is>
      </c>
      <c r="G4" s="2" t="inlineStr">
        <is>
          <t>Referencia catastral</t>
        </is>
      </c>
      <c r="H4" s="2" t="inlineStr">
        <is>
          <t>Propietario / sociedad patrimonial</t>
        </is>
      </c>
      <c r="I4" s="2" t="inlineStr">
        <is>
          <t>NIF</t>
        </is>
      </c>
      <c r="J4" s="2" t="inlineStr">
        <is>
          <t>Fecha prevista de compra</t>
        </is>
      </c>
      <c r="K4" s="2" t="inlineStr">
        <is>
          <t>Precio de compra</t>
        </is>
      </c>
      <c r="L4" s="2" t="inlineStr">
        <is>
          <t>Gastos de adquisición</t>
        </is>
      </c>
      <c r="M4" s="2" t="inlineStr">
        <is>
          <t>Reforma inicial</t>
        </is>
      </c>
      <c r="N4" s="2" t="inlineStr">
        <is>
          <t>Inversión total</t>
        </is>
      </c>
      <c r="O4" s="2" t="inlineStr">
        <is>
          <t>Financiación hipotecaria</t>
        </is>
      </c>
      <c r="P4" s="2" t="inlineStr">
        <is>
          <t>Capital aportado</t>
        </is>
      </c>
      <c r="Q4" s="2" t="inlineStr">
        <is>
          <t>Tipo de interés anual</t>
        </is>
      </c>
      <c r="R4" s="2" t="inlineStr">
        <is>
          <t>Plazo hipotecario (años)</t>
        </is>
      </c>
      <c r="S4" s="2" t="inlineStr">
        <is>
          <t>Cuota hipotecaria mensual</t>
        </is>
      </c>
      <c r="T4" s="2" t="inlineStr">
        <is>
          <t>Renta mensual inicial</t>
        </is>
      </c>
      <c r="U4" s="2" t="inlineStr">
        <is>
          <t>Crecimiento anual de renta</t>
        </is>
      </c>
      <c r="V4" s="2" t="inlineStr">
        <is>
          <t>Gastos comunidad mensuales</t>
        </is>
      </c>
      <c r="W4" s="2" t="inlineStr">
        <is>
          <t>IBI anual</t>
        </is>
      </c>
      <c r="X4" s="2" t="inlineStr">
        <is>
          <t>Seguro anual</t>
        </is>
      </c>
      <c r="Y4" s="2" t="inlineStr">
        <is>
          <t>Tasa de ocupación</t>
        </is>
      </c>
      <c r="Z4" s="2" t="inlineStr">
        <is>
          <t>Rentabilidad bruta</t>
        </is>
      </c>
      <c r="AA4" s="2" t="inlineStr">
        <is>
          <t>Flujo de caja mensual inicial</t>
        </is>
      </c>
      <c r="AB4" s="2" t="inlineStr">
        <is>
          <t>Rentabilidad neta sobre capital</t>
        </is>
      </c>
      <c r="AC4" s="2" t="inlineStr">
        <is>
          <t>Observaciones</t>
        </is>
      </c>
    </row>
    <row r="5" ht="22" customHeight="1">
      <c r="A5" s="3" t="inlineStr">
        <is>
          <t>ACT-001</t>
        </is>
      </c>
      <c r="B5" s="3" t="inlineStr">
        <is>
          <t>En cartera</t>
        </is>
      </c>
      <c r="C5" s="3" t="inlineStr">
        <is>
          <t>Piso</t>
        </is>
      </c>
      <c r="D5" s="4" t="inlineStr">
        <is>
          <t>Calle Mayor 12, 3ºB</t>
        </is>
      </c>
      <c r="E5" s="3" t="inlineStr">
        <is>
          <t>Madrid</t>
        </is>
      </c>
      <c r="F5" s="3" t="inlineStr">
        <is>
          <t>Madrid</t>
        </is>
      </c>
      <c r="G5" s="4" t="inlineStr">
        <is>
          <t>2807901VK4720G0032AB</t>
        </is>
      </c>
      <c r="H5" s="4" t="inlineStr">
        <is>
          <t>María García</t>
        </is>
      </c>
      <c r="I5" s="3" t="inlineStr">
        <is>
          <t>12345678Z</t>
        </is>
      </c>
      <c r="J5" s="39" t="n">
        <v>46068</v>
      </c>
      <c r="K5" s="6" t="n">
        <v>285000</v>
      </c>
      <c r="L5" s="6" t="n">
        <v>28500</v>
      </c>
      <c r="M5" s="6" t="n">
        <v>20000</v>
      </c>
      <c r="N5" s="7">
        <f>IF($A5="","",$K5+$L5+$M5)</f>
        <v/>
      </c>
      <c r="O5" s="6" t="n">
        <v>210000</v>
      </c>
      <c r="P5" s="7">
        <f>IF($A5="","",$N5-$O5)</f>
        <v/>
      </c>
      <c r="Q5" s="8" t="n">
        <v>0.0315</v>
      </c>
      <c r="R5" s="3" t="n">
        <v>25</v>
      </c>
      <c r="S5" s="7">
        <f>IF($A5="","",IFERROR(PMT($Q5/12,$R5*12,-$O5),0))</f>
        <v/>
      </c>
      <c r="T5" s="6" t="n">
        <v>1450</v>
      </c>
      <c r="U5" s="8" t="n">
        <v>0.025</v>
      </c>
      <c r="V5" s="6" t="n">
        <v>105</v>
      </c>
      <c r="W5" s="6" t="n">
        <v>620</v>
      </c>
      <c r="X5" s="6" t="n">
        <v>240</v>
      </c>
      <c r="Y5" s="8" t="n">
        <v>0.96</v>
      </c>
      <c r="Z5" s="9">
        <f>IF($A5="","",IFERROR($T5*12/$K5,0))</f>
        <v/>
      </c>
      <c r="AA5" s="7">
        <f>IF($A5="","",$T5*$Y5-$V5-$W5/12-$X5/12-$S5)</f>
        <v/>
      </c>
      <c r="AB5" s="9">
        <f>IF($A5="","",IFERROR($AA5*12/$P5,0))</f>
        <v/>
      </c>
      <c r="AC5" s="3" t="n"/>
    </row>
    <row r="6" ht="22" customHeight="1">
      <c r="A6" s="3" t="inlineStr">
        <is>
          <t>ACT-002</t>
        </is>
      </c>
      <c r="B6" s="3" t="inlineStr">
        <is>
          <t>En cartera</t>
        </is>
      </c>
      <c r="C6" s="3" t="inlineStr">
        <is>
          <t>Piso</t>
        </is>
      </c>
      <c r="D6" s="4" t="inlineStr">
        <is>
          <t>Av. Diagonal 405</t>
        </is>
      </c>
      <c r="E6" s="3" t="inlineStr">
        <is>
          <t>Barcelona</t>
        </is>
      </c>
      <c r="F6" s="3" t="inlineStr">
        <is>
          <t>Barcelona</t>
        </is>
      </c>
      <c r="G6" s="4" t="inlineStr">
        <is>
          <t>0801902DF3810B0065CD</t>
        </is>
      </c>
      <c r="H6" s="4" t="inlineStr">
        <is>
          <t>Antonio López</t>
        </is>
      </c>
      <c r="I6" s="3" t="inlineStr">
        <is>
          <t>23456789B</t>
        </is>
      </c>
      <c r="J6" s="39" t="n">
        <v>46203</v>
      </c>
      <c r="K6" s="6" t="n">
        <v>420000</v>
      </c>
      <c r="L6" s="6" t="n">
        <v>42000</v>
      </c>
      <c r="M6" s="6" t="n">
        <v>30000</v>
      </c>
      <c r="N6" s="10">
        <f>IF($A6="","",$K6+$L6+$M6)</f>
        <v/>
      </c>
      <c r="O6" s="6" t="n">
        <v>280000</v>
      </c>
      <c r="P6" s="10">
        <f>IF($A6="","",$N6-$O6)</f>
        <v/>
      </c>
      <c r="Q6" s="8" t="n">
        <v>0.032</v>
      </c>
      <c r="R6" s="3" t="n">
        <v>25</v>
      </c>
      <c r="S6" s="10">
        <f>IF($A6="","",IFERROR(PMT($Q6/12,$R6*12,-$O6),0))</f>
        <v/>
      </c>
      <c r="T6" s="6" t="n">
        <v>1950</v>
      </c>
      <c r="U6" s="8" t="n">
        <v>0.025</v>
      </c>
      <c r="V6" s="6" t="n">
        <v>160</v>
      </c>
      <c r="W6" s="6" t="n">
        <v>980</v>
      </c>
      <c r="X6" s="6" t="n">
        <v>310</v>
      </c>
      <c r="Y6" s="8" t="n">
        <v>0.9399999999999999</v>
      </c>
      <c r="Z6" s="11">
        <f>IF($A6="","",IFERROR($T6*12/$K6,0))</f>
        <v/>
      </c>
      <c r="AA6" s="10">
        <f>IF($A6="","",$T6*$Y6-$V6-$W6/12-$X6/12-$S6)</f>
        <v/>
      </c>
      <c r="AB6" s="11">
        <f>IF($A6="","",IFERROR($AA6*12/$P6,0))</f>
        <v/>
      </c>
      <c r="AC6" s="3" t="n"/>
    </row>
    <row r="7" ht="22" customHeight="1">
      <c r="A7" s="3" t="inlineStr">
        <is>
          <t>ACT-003</t>
        </is>
      </c>
      <c r="B7" s="3" t="inlineStr">
        <is>
          <t>En análisis</t>
        </is>
      </c>
      <c r="C7" s="3" t="inlineStr">
        <is>
          <t>Vivienda</t>
        </is>
      </c>
      <c r="D7" s="4" t="inlineStr">
        <is>
          <t>Calle Sierpes 8</t>
        </is>
      </c>
      <c r="E7" s="3" t="inlineStr">
        <is>
          <t>Sevilla</t>
        </is>
      </c>
      <c r="F7" s="3" t="inlineStr">
        <is>
          <t>Sevilla</t>
        </is>
      </c>
      <c r="G7" s="4" t="inlineStr">
        <is>
          <t>4109103TG3441S0018EF</t>
        </is>
      </c>
      <c r="H7" s="4" t="inlineStr">
        <is>
          <t>Carmen Ruiz</t>
        </is>
      </c>
      <c r="I7" s="3" t="inlineStr">
        <is>
          <t>34567890C</t>
        </is>
      </c>
      <c r="J7" s="39" t="n">
        <v>46466</v>
      </c>
      <c r="K7" s="6" t="n">
        <v>195000</v>
      </c>
      <c r="L7" s="6" t="n">
        <v>19500</v>
      </c>
      <c r="M7" s="6" t="n">
        <v>15000</v>
      </c>
      <c r="N7" s="7">
        <f>IF($A7="","",$K7+$L7+$M7)</f>
        <v/>
      </c>
      <c r="O7" s="6" t="n">
        <v>145000</v>
      </c>
      <c r="P7" s="7">
        <f>IF($A7="","",$N7-$O7)</f>
        <v/>
      </c>
      <c r="Q7" s="8" t="n">
        <v>0.031</v>
      </c>
      <c r="R7" s="3" t="n">
        <v>25</v>
      </c>
      <c r="S7" s="7">
        <f>IF($A7="","",IFERROR(PMT($Q7/12,$R7*12,-$O7),0))</f>
        <v/>
      </c>
      <c r="T7" s="6" t="n">
        <v>1050</v>
      </c>
      <c r="U7" s="8" t="n">
        <v>0.03</v>
      </c>
      <c r="V7" s="6" t="n">
        <v>85</v>
      </c>
      <c r="W7" s="6" t="n">
        <v>430</v>
      </c>
      <c r="X7" s="6" t="n">
        <v>190</v>
      </c>
      <c r="Y7" s="8" t="n">
        <v>0.95</v>
      </c>
      <c r="Z7" s="9">
        <f>IF($A7="","",IFERROR($T7*12/$K7,0))</f>
        <v/>
      </c>
      <c r="AA7" s="7">
        <f>IF($A7="","",$T7*$Y7-$V7-$W7/12-$X7/12-$S7)</f>
        <v/>
      </c>
      <c r="AB7" s="9">
        <f>IF($A7="","",IFERROR($AA7*12/$P7,0))</f>
        <v/>
      </c>
      <c r="AC7" s="3" t="n"/>
    </row>
    <row r="8" ht="22" customHeight="1">
      <c r="A8" s="3" t="inlineStr">
        <is>
          <t>ACT-004</t>
        </is>
      </c>
      <c r="B8" s="3" t="inlineStr">
        <is>
          <t>Previsto</t>
        </is>
      </c>
      <c r="C8" s="3" t="inlineStr">
        <is>
          <t>Local transformable</t>
        </is>
      </c>
      <c r="D8" s="4" t="inlineStr">
        <is>
          <t>Calle Colón 22</t>
        </is>
      </c>
      <c r="E8" s="3" t="inlineStr">
        <is>
          <t>Valencia</t>
        </is>
      </c>
      <c r="F8" s="3" t="inlineStr">
        <is>
          <t>Valencia</t>
        </is>
      </c>
      <c r="G8" s="4" t="inlineStr">
        <is>
          <t>4625104YJ2761N0027GH</t>
        </is>
      </c>
      <c r="H8" s="4" t="inlineStr">
        <is>
          <t>José Martínez</t>
        </is>
      </c>
      <c r="I8" s="3" t="inlineStr">
        <is>
          <t>45678901D</t>
        </is>
      </c>
      <c r="J8" s="39" t="n">
        <v>46706</v>
      </c>
      <c r="K8" s="6" t="n">
        <v>240000</v>
      </c>
      <c r="L8" s="6" t="n">
        <v>24000</v>
      </c>
      <c r="M8" s="6" t="n">
        <v>60000</v>
      </c>
      <c r="N8" s="10">
        <f>IF($A8="","",$K8+$L8+$M8)</f>
        <v/>
      </c>
      <c r="O8" s="6" t="n">
        <v>180000</v>
      </c>
      <c r="P8" s="10">
        <f>IF($A8="","",$N8-$O8)</f>
        <v/>
      </c>
      <c r="Q8" s="8" t="n">
        <v>0.034</v>
      </c>
      <c r="R8" s="3" t="n">
        <v>20</v>
      </c>
      <c r="S8" s="10">
        <f>IF($A8="","",IFERROR(PMT($Q8/12,$R8*12,-$O8),0))</f>
        <v/>
      </c>
      <c r="T8" s="6" t="n">
        <v>1250</v>
      </c>
      <c r="U8" s="8" t="n">
        <v>0.025</v>
      </c>
      <c r="V8" s="6" t="n">
        <v>120</v>
      </c>
      <c r="W8" s="6" t="n">
        <v>850</v>
      </c>
      <c r="X8" s="6" t="n">
        <v>420</v>
      </c>
      <c r="Y8" s="8" t="n">
        <v>0.9</v>
      </c>
      <c r="Z8" s="11">
        <f>IF($A8="","",IFERROR($T8*12/$K8,0))</f>
        <v/>
      </c>
      <c r="AA8" s="10">
        <f>IF($A8="","",$T8*$Y8-$V8-$W8/12-$X8/12-$S8)</f>
        <v/>
      </c>
      <c r="AB8" s="11">
        <f>IF($A8="","",IFERROR($AA8*12/$P8,0))</f>
        <v/>
      </c>
      <c r="AC8" s="3" t="n"/>
    </row>
    <row r="9" ht="22" customHeight="1">
      <c r="A9" s="3" t="inlineStr">
        <is>
          <t>ACT-005</t>
        </is>
      </c>
      <c r="B9" s="3" t="inlineStr">
        <is>
          <t>En cartera</t>
        </is>
      </c>
      <c r="C9" s="3" t="inlineStr">
        <is>
          <t>Apartamento</t>
        </is>
      </c>
      <c r="D9" s="4" t="inlineStr">
        <is>
          <t>Calle Larios 18</t>
        </is>
      </c>
      <c r="E9" s="3" t="inlineStr">
        <is>
          <t>Málaga</t>
        </is>
      </c>
      <c r="F9" s="3" t="inlineStr">
        <is>
          <t>Málaga</t>
        </is>
      </c>
      <c r="G9" s="4" t="inlineStr">
        <is>
          <t>2906705UF6658H0041JK</t>
        </is>
      </c>
      <c r="H9" s="4" t="inlineStr">
        <is>
          <t>Laura Fernández</t>
        </is>
      </c>
      <c r="I9" s="3" t="inlineStr">
        <is>
          <t>56789012E</t>
        </is>
      </c>
      <c r="J9" s="39" t="n">
        <v>46811</v>
      </c>
      <c r="K9" s="6" t="n">
        <v>265000</v>
      </c>
      <c r="L9" s="6" t="n">
        <v>26500</v>
      </c>
      <c r="M9" s="6" t="n">
        <v>10000</v>
      </c>
      <c r="N9" s="7">
        <f>IF($A9="","",$K9+$L9+$M9)</f>
        <v/>
      </c>
      <c r="O9" s="6" t="n">
        <v>190000</v>
      </c>
      <c r="P9" s="7">
        <f>IF($A9="","",$N9-$O9)</f>
        <v/>
      </c>
      <c r="Q9" s="8" t="n">
        <v>0.0325</v>
      </c>
      <c r="R9" s="3" t="n">
        <v>25</v>
      </c>
      <c r="S9" s="7">
        <f>IF($A9="","",IFERROR(PMT($Q9/12,$R9*12,-$O9),0))</f>
        <v/>
      </c>
      <c r="T9" s="6" t="n">
        <v>1350</v>
      </c>
      <c r="U9" s="8" t="n">
        <v>0.03</v>
      </c>
      <c r="V9" s="6" t="n">
        <v>95</v>
      </c>
      <c r="W9" s="6" t="n">
        <v>610</v>
      </c>
      <c r="X9" s="6" t="n">
        <v>240</v>
      </c>
      <c r="Y9" s="8" t="n">
        <v>0.93</v>
      </c>
      <c r="Z9" s="9">
        <f>IF($A9="","",IFERROR($T9*12/$K9,0))</f>
        <v/>
      </c>
      <c r="AA9" s="7">
        <f>IF($A9="","",$T9*$Y9-$V9-$W9/12-$X9/12-$S9)</f>
        <v/>
      </c>
      <c r="AB9" s="9">
        <f>IF($A9="","",IFERROR($AA9*12/$P9,0))</f>
        <v/>
      </c>
      <c r="AC9" s="3" t="n"/>
    </row>
    <row r="10" ht="22" customHeight="1">
      <c r="A10" s="3" t="inlineStr">
        <is>
          <t>ACT-006</t>
        </is>
      </c>
      <c r="B10" s="3" t="inlineStr">
        <is>
          <t>En análisis</t>
        </is>
      </c>
      <c r="C10" s="3" t="inlineStr">
        <is>
          <t>Piso</t>
        </is>
      </c>
      <c r="D10" s="4" t="inlineStr">
        <is>
          <t>Calle Alfonso I 14</t>
        </is>
      </c>
      <c r="E10" s="3" t="inlineStr">
        <is>
          <t>Zaragoza</t>
        </is>
      </c>
      <c r="F10" s="3" t="inlineStr">
        <is>
          <t>Zaragoza</t>
        </is>
      </c>
      <c r="G10" s="4" t="inlineStr">
        <is>
          <t>5029706XM8173K0092LM</t>
        </is>
      </c>
      <c r="H10" s="4" t="inlineStr">
        <is>
          <t>Manuel Sánchez</t>
        </is>
      </c>
      <c r="I10" s="3" t="inlineStr">
        <is>
          <t>67890123F</t>
        </is>
      </c>
      <c r="J10" s="39" t="n">
        <v>47026</v>
      </c>
      <c r="K10" s="6" t="n">
        <v>175000</v>
      </c>
      <c r="L10" s="6" t="n">
        <v>17500</v>
      </c>
      <c r="M10" s="6" t="n">
        <v>22000</v>
      </c>
      <c r="N10" s="10">
        <f>IF($A10="","",$K10+$L10+$M10)</f>
        <v/>
      </c>
      <c r="O10" s="6" t="n">
        <v>130000</v>
      </c>
      <c r="P10" s="10">
        <f>IF($A10="","",$N10-$O10)</f>
        <v/>
      </c>
      <c r="Q10" s="8" t="n">
        <v>0.0305</v>
      </c>
      <c r="R10" s="3" t="n">
        <v>25</v>
      </c>
      <c r="S10" s="10">
        <f>IF($A10="","",IFERROR(PMT($Q10/12,$R10*12,-$O10),0))</f>
        <v/>
      </c>
      <c r="T10" s="6" t="n">
        <v>920</v>
      </c>
      <c r="U10" s="8" t="n">
        <v>0.025</v>
      </c>
      <c r="V10" s="6" t="n">
        <v>78</v>
      </c>
      <c r="W10" s="6" t="n">
        <v>380</v>
      </c>
      <c r="X10" s="6" t="n">
        <v>175</v>
      </c>
      <c r="Y10" s="8" t="n">
        <v>0.95</v>
      </c>
      <c r="Z10" s="11">
        <f>IF($A10="","",IFERROR($T10*12/$K10,0))</f>
        <v/>
      </c>
      <c r="AA10" s="10">
        <f>IF($A10="","",$T10*$Y10-$V10-$W10/12-$X10/12-$S10)</f>
        <v/>
      </c>
      <c r="AB10" s="11">
        <f>IF($A10="","",IFERROR($AA10*12/$P10,0))</f>
        <v/>
      </c>
      <c r="AC10" s="3" t="n"/>
    </row>
    <row r="11" ht="22" customHeight="1">
      <c r="A11" s="3" t="inlineStr">
        <is>
          <t>ACT-007</t>
        </is>
      </c>
      <c r="B11" s="3" t="inlineStr">
        <is>
          <t>Previsto</t>
        </is>
      </c>
      <c r="C11" s="3" t="inlineStr">
        <is>
          <t>Vivienda</t>
        </is>
      </c>
      <c r="D11" s="4" t="inlineStr">
        <is>
          <t>Calle Uría 27</t>
        </is>
      </c>
      <c r="E11" s="3" t="inlineStr">
        <is>
          <t>Oviedo</t>
        </is>
      </c>
      <c r="F11" s="3" t="inlineStr">
        <is>
          <t>Asturias</t>
        </is>
      </c>
      <c r="G11" s="4" t="inlineStr">
        <is>
          <t>3304407TK6264L0035NP</t>
        </is>
      </c>
      <c r="H11" s="4" t="inlineStr">
        <is>
          <t>Inversiones García Patrimonial, S.L.</t>
        </is>
      </c>
      <c r="I11" s="3" t="inlineStr">
        <is>
          <t>B87654321</t>
        </is>
      </c>
      <c r="J11" s="39" t="n">
        <v>47223</v>
      </c>
      <c r="K11" s="6" t="n">
        <v>155000</v>
      </c>
      <c r="L11" s="6" t="n">
        <v>15500</v>
      </c>
      <c r="M11" s="6" t="n">
        <v>12000</v>
      </c>
      <c r="N11" s="7">
        <f>IF($A11="","",$K11+$L11+$M11)</f>
        <v/>
      </c>
      <c r="O11" s="6" t="n">
        <v>100000</v>
      </c>
      <c r="P11" s="7">
        <f>IF($A11="","",$N11-$O11)</f>
        <v/>
      </c>
      <c r="Q11" s="8" t="n">
        <v>0.033</v>
      </c>
      <c r="R11" s="3" t="n">
        <v>20</v>
      </c>
      <c r="S11" s="7">
        <f>IF($A11="","",IFERROR(PMT($Q11/12,$R11*12,-$O11),0))</f>
        <v/>
      </c>
      <c r="T11" s="6" t="n">
        <v>850</v>
      </c>
      <c r="U11" s="8" t="n">
        <v>0.025</v>
      </c>
      <c r="V11" s="6" t="n">
        <v>70</v>
      </c>
      <c r="W11" s="6" t="n">
        <v>330</v>
      </c>
      <c r="X11" s="6" t="n">
        <v>165</v>
      </c>
      <c r="Y11" s="8" t="n">
        <v>0.92</v>
      </c>
      <c r="Z11" s="9">
        <f>IF($A11="","",IFERROR($T11*12/$K11,0))</f>
        <v/>
      </c>
      <c r="AA11" s="7">
        <f>IF($A11="","",$T11*$Y11-$V11-$W11/12-$X11/12-$S11)</f>
        <v/>
      </c>
      <c r="AB11" s="9">
        <f>IF($A11="","",IFERROR($AA11*12/$P11,0))</f>
        <v/>
      </c>
      <c r="AC11" s="3" t="n"/>
    </row>
    <row r="12" ht="22" customHeight="1">
      <c r="A12" s="3" t="inlineStr">
        <is>
          <t>ACT-008</t>
        </is>
      </c>
      <c r="B12" s="3" t="inlineStr">
        <is>
          <t>Previsto</t>
        </is>
      </c>
      <c r="C12" s="3" t="inlineStr">
        <is>
          <t>Chalet adosado</t>
        </is>
      </c>
      <c r="D12" s="4" t="inlineStr">
        <is>
          <t>Calle de la Paz 6</t>
        </is>
      </c>
      <c r="E12" s="3" t="inlineStr">
        <is>
          <t>Alicante</t>
        </is>
      </c>
      <c r="F12" s="3" t="inlineStr">
        <is>
          <t>Alicante</t>
        </is>
      </c>
      <c r="G12" s="4" t="inlineStr">
        <is>
          <t>0301408YH1548P0012QR</t>
        </is>
      </c>
      <c r="H12" s="4" t="inlineStr">
        <is>
          <t>Inversiones García Patrimonial, S.L.</t>
        </is>
      </c>
      <c r="I12" s="3" t="inlineStr">
        <is>
          <t>B87654321</t>
        </is>
      </c>
      <c r="J12" s="39" t="n">
        <v>47472</v>
      </c>
      <c r="K12" s="6" t="n">
        <v>310000</v>
      </c>
      <c r="L12" s="6" t="n">
        <v>31000</v>
      </c>
      <c r="M12" s="6" t="n">
        <v>35000</v>
      </c>
      <c r="N12" s="10">
        <f>IF($A12="","",$K12+$L12+$M12)</f>
        <v/>
      </c>
      <c r="O12" s="6" t="n">
        <v>220000</v>
      </c>
      <c r="P12" s="10">
        <f>IF($A12="","",$N12-$O12)</f>
        <v/>
      </c>
      <c r="Q12" s="8" t="n">
        <v>0.0345</v>
      </c>
      <c r="R12" s="3" t="n">
        <v>25</v>
      </c>
      <c r="S12" s="10">
        <f>IF($A12="","",IFERROR(PMT($Q12/12,$R12*12,-$O12),0))</f>
        <v/>
      </c>
      <c r="T12" s="6" t="n">
        <v>1600</v>
      </c>
      <c r="U12" s="8" t="n">
        <v>0.03</v>
      </c>
      <c r="V12" s="6" t="n">
        <v>115</v>
      </c>
      <c r="W12" s="6" t="n">
        <v>780</v>
      </c>
      <c r="X12" s="6" t="n">
        <v>295</v>
      </c>
      <c r="Y12" s="8" t="n">
        <v>0.91</v>
      </c>
      <c r="Z12" s="11">
        <f>IF($A12="","",IFERROR($T12*12/$K12,0))</f>
        <v/>
      </c>
      <c r="AA12" s="10">
        <f>IF($A12="","",$T12*$Y12-$V12-$W12/12-$X12/12-$S12)</f>
        <v/>
      </c>
      <c r="AB12" s="11">
        <f>IF($A12="","",IFERROR($AA12*12/$P12,0))</f>
        <v/>
      </c>
      <c r="AC12" s="3" t="n"/>
    </row>
    <row r="13" ht="22" customHeight="1">
      <c r="A13" s="3" t="inlineStr">
        <is>
          <t>ACT-009</t>
        </is>
      </c>
      <c r="B13" s="3" t="inlineStr">
        <is>
          <t>Previsto</t>
        </is>
      </c>
      <c r="C13" s="3" t="inlineStr">
        <is>
          <t>Piso</t>
        </is>
      </c>
      <c r="D13" s="4" t="inlineStr">
        <is>
          <t>Calle Hernani 9</t>
        </is>
      </c>
      <c r="E13" s="3" t="inlineStr">
        <is>
          <t>Bilbao</t>
        </is>
      </c>
      <c r="F13" s="3" t="inlineStr">
        <is>
          <t>Bizkaia</t>
        </is>
      </c>
      <c r="G13" s="4" t="inlineStr">
        <is>
          <t>4802009VP9475R0074ST</t>
        </is>
      </c>
      <c r="H13" s="4" t="inlineStr">
        <is>
          <t>María García</t>
        </is>
      </c>
      <c r="I13" s="3" t="inlineStr">
        <is>
          <t>12345678Z</t>
        </is>
      </c>
      <c r="J13" s="39" t="n">
        <v>47756</v>
      </c>
      <c r="K13" s="6" t="n">
        <v>335000</v>
      </c>
      <c r="L13" s="6" t="n">
        <v>33500</v>
      </c>
      <c r="M13" s="6" t="n">
        <v>18000</v>
      </c>
      <c r="N13" s="7">
        <f>IF($A13="","",$K13+$L13+$M13)</f>
        <v/>
      </c>
      <c r="O13" s="6" t="n">
        <v>230000</v>
      </c>
      <c r="P13" s="7">
        <f>IF($A13="","",$N13-$O13)</f>
        <v/>
      </c>
      <c r="Q13" s="8" t="n">
        <v>0.0335</v>
      </c>
      <c r="R13" s="3" t="n">
        <v>25</v>
      </c>
      <c r="S13" s="7">
        <f>IF($A13="","",IFERROR(PMT($Q13/12,$R13*12,-$O13),0))</f>
        <v/>
      </c>
      <c r="T13" s="6" t="n">
        <v>1550</v>
      </c>
      <c r="U13" s="8" t="n">
        <v>0.025</v>
      </c>
      <c r="V13" s="6" t="n">
        <v>135</v>
      </c>
      <c r="W13" s="6" t="n">
        <v>890</v>
      </c>
      <c r="X13" s="6" t="n">
        <v>310</v>
      </c>
      <c r="Y13" s="8" t="n">
        <v>0.9399999999999999</v>
      </c>
      <c r="Z13" s="9">
        <f>IF($A13="","",IFERROR($T13*12/$K13,0))</f>
        <v/>
      </c>
      <c r="AA13" s="7">
        <f>IF($A13="","",$T13*$Y13-$V13-$W13/12-$X13/12-$S13)</f>
        <v/>
      </c>
      <c r="AB13" s="9">
        <f>IF($A13="","",IFERROR($AA13*12/$P13,0))</f>
        <v/>
      </c>
      <c r="AC13" s="3" t="n"/>
    </row>
    <row r="14" ht="22" customHeight="1">
      <c r="A14" s="3" t="n"/>
      <c r="B14" s="3" t="n"/>
      <c r="C14" s="3" t="n"/>
      <c r="D14" s="4" t="n"/>
      <c r="E14" s="3" t="n"/>
      <c r="F14" s="3" t="n"/>
      <c r="G14" s="4" t="n"/>
      <c r="H14" s="4" t="n"/>
      <c r="I14" s="3" t="n"/>
      <c r="J14" s="39" t="n"/>
      <c r="K14" s="6" t="n"/>
      <c r="L14" s="6" t="n"/>
      <c r="M14" s="6" t="n"/>
      <c r="N14" s="10">
        <f>IF($A14="","",$K14+$L14+$M14)</f>
        <v/>
      </c>
      <c r="O14" s="6" t="n"/>
      <c r="P14" s="10">
        <f>IF($A14="","",$N14-$O14)</f>
        <v/>
      </c>
      <c r="Q14" s="8" t="n"/>
      <c r="R14" s="3" t="n"/>
      <c r="S14" s="10">
        <f>IF($A14="","",IFERROR(PMT($Q14/12,$R14*12,-$O14),0))</f>
        <v/>
      </c>
      <c r="T14" s="6" t="n"/>
      <c r="U14" s="8" t="n"/>
      <c r="V14" s="6" t="n"/>
      <c r="W14" s="6" t="n"/>
      <c r="X14" s="6" t="n"/>
      <c r="Y14" s="8" t="n"/>
      <c r="Z14" s="11">
        <f>IF($A14="","",IFERROR($T14*12/$K14,0))</f>
        <v/>
      </c>
      <c r="AA14" s="10">
        <f>IF($A14="","",$T14*$Y14-$V14-$W14/12-$X14/12-$S14)</f>
        <v/>
      </c>
      <c r="AB14" s="11">
        <f>IF($A14="","",IFERROR($AA14*12/$P14,0))</f>
        <v/>
      </c>
      <c r="AC14" s="3" t="n"/>
    </row>
    <row r="15" ht="22" customHeight="1">
      <c r="A15" s="3" t="n"/>
      <c r="B15" s="3" t="n"/>
      <c r="C15" s="3" t="n"/>
      <c r="D15" s="4" t="n"/>
      <c r="E15" s="3" t="n"/>
      <c r="F15" s="3" t="n"/>
      <c r="G15" s="4" t="n"/>
      <c r="H15" s="4" t="n"/>
      <c r="I15" s="3" t="n"/>
      <c r="J15" s="39" t="n"/>
      <c r="K15" s="6" t="n"/>
      <c r="L15" s="6" t="n"/>
      <c r="M15" s="6" t="n"/>
      <c r="N15" s="7">
        <f>IF($A15="","",$K15+$L15+$M15)</f>
        <v/>
      </c>
      <c r="O15" s="6" t="n"/>
      <c r="P15" s="7">
        <f>IF($A15="","",$N15-$O15)</f>
        <v/>
      </c>
      <c r="Q15" s="8" t="n"/>
      <c r="R15" s="3" t="n"/>
      <c r="S15" s="7">
        <f>IF($A15="","",IFERROR(PMT($Q15/12,$R15*12,-$O15),0))</f>
        <v/>
      </c>
      <c r="T15" s="6" t="n"/>
      <c r="U15" s="8" t="n"/>
      <c r="V15" s="6" t="n"/>
      <c r="W15" s="6" t="n"/>
      <c r="X15" s="6" t="n"/>
      <c r="Y15" s="8" t="n"/>
      <c r="Z15" s="9">
        <f>IF($A15="","",IFERROR($T15*12/$K15,0))</f>
        <v/>
      </c>
      <c r="AA15" s="7">
        <f>IF($A15="","",$T15*$Y15-$V15-$W15/12-$X15/12-$S15)</f>
        <v/>
      </c>
      <c r="AB15" s="9">
        <f>IF($A15="","",IFERROR($AA15*12/$P15,0))</f>
        <v/>
      </c>
      <c r="AC15" s="3" t="n"/>
    </row>
    <row r="16" ht="22" customHeight="1">
      <c r="A16" s="3" t="n"/>
      <c r="B16" s="3" t="n"/>
      <c r="C16" s="3" t="n"/>
      <c r="D16" s="4" t="n"/>
      <c r="E16" s="3" t="n"/>
      <c r="F16" s="3" t="n"/>
      <c r="G16" s="4" t="n"/>
      <c r="H16" s="4" t="n"/>
      <c r="I16" s="3" t="n"/>
      <c r="J16" s="39" t="n"/>
      <c r="K16" s="6" t="n"/>
      <c r="L16" s="6" t="n"/>
      <c r="M16" s="6" t="n"/>
      <c r="N16" s="10">
        <f>IF($A16="","",$K16+$L16+$M16)</f>
        <v/>
      </c>
      <c r="O16" s="6" t="n"/>
      <c r="P16" s="10">
        <f>IF($A16="","",$N16-$O16)</f>
        <v/>
      </c>
      <c r="Q16" s="8" t="n"/>
      <c r="R16" s="3" t="n"/>
      <c r="S16" s="10">
        <f>IF($A16="","",IFERROR(PMT($Q16/12,$R16*12,-$O16),0))</f>
        <v/>
      </c>
      <c r="T16" s="6" t="n"/>
      <c r="U16" s="8" t="n"/>
      <c r="V16" s="6" t="n"/>
      <c r="W16" s="6" t="n"/>
      <c r="X16" s="6" t="n"/>
      <c r="Y16" s="8" t="n"/>
      <c r="Z16" s="11">
        <f>IF($A16="","",IFERROR($T16*12/$K16,0))</f>
        <v/>
      </c>
      <c r="AA16" s="10">
        <f>IF($A16="","",$T16*$Y16-$V16-$W16/12-$X16/12-$S16)</f>
        <v/>
      </c>
      <c r="AB16" s="11">
        <f>IF($A16="","",IFERROR($AA16*12/$P16,0))</f>
        <v/>
      </c>
      <c r="AC16" s="3" t="n"/>
    </row>
    <row r="17" ht="22" customHeight="1">
      <c r="A17" s="3" t="n"/>
      <c r="B17" s="3" t="n"/>
      <c r="C17" s="3" t="n"/>
      <c r="D17" s="4" t="n"/>
      <c r="E17" s="3" t="n"/>
      <c r="F17" s="3" t="n"/>
      <c r="G17" s="4" t="n"/>
      <c r="H17" s="4" t="n"/>
      <c r="I17" s="3" t="n"/>
      <c r="J17" s="39" t="n"/>
      <c r="K17" s="6" t="n"/>
      <c r="L17" s="6" t="n"/>
      <c r="M17" s="6" t="n"/>
      <c r="N17" s="7">
        <f>IF($A17="","",$K17+$L17+$M17)</f>
        <v/>
      </c>
      <c r="O17" s="6" t="n"/>
      <c r="P17" s="7">
        <f>IF($A17="","",$N17-$O17)</f>
        <v/>
      </c>
      <c r="Q17" s="8" t="n"/>
      <c r="R17" s="3" t="n"/>
      <c r="S17" s="7">
        <f>IF($A17="","",IFERROR(PMT($Q17/12,$R17*12,-$O17),0))</f>
        <v/>
      </c>
      <c r="T17" s="6" t="n"/>
      <c r="U17" s="8" t="n"/>
      <c r="V17" s="6" t="n"/>
      <c r="W17" s="6" t="n"/>
      <c r="X17" s="6" t="n"/>
      <c r="Y17" s="8" t="n"/>
      <c r="Z17" s="9">
        <f>IF($A17="","",IFERROR($T17*12/$K17,0))</f>
        <v/>
      </c>
      <c r="AA17" s="7">
        <f>IF($A17="","",$T17*$Y17-$V17-$W17/12-$X17/12-$S17)</f>
        <v/>
      </c>
      <c r="AB17" s="9">
        <f>IF($A17="","",IFERROR($AA17*12/$P17,0))</f>
        <v/>
      </c>
      <c r="AC17" s="3" t="n"/>
    </row>
    <row r="18" ht="22" customHeight="1">
      <c r="A18" s="3" t="n"/>
      <c r="B18" s="3" t="n"/>
      <c r="C18" s="3" t="n"/>
      <c r="D18" s="4" t="n"/>
      <c r="E18" s="3" t="n"/>
      <c r="F18" s="3" t="n"/>
      <c r="G18" s="4" t="n"/>
      <c r="H18" s="4" t="n"/>
      <c r="I18" s="3" t="n"/>
      <c r="J18" s="39" t="n"/>
      <c r="K18" s="6" t="n"/>
      <c r="L18" s="6" t="n"/>
      <c r="M18" s="6" t="n"/>
      <c r="N18" s="10">
        <f>IF($A18="","",$K18+$L18+$M18)</f>
        <v/>
      </c>
      <c r="O18" s="6" t="n"/>
      <c r="P18" s="10">
        <f>IF($A18="","",$N18-$O18)</f>
        <v/>
      </c>
      <c r="Q18" s="8" t="n"/>
      <c r="R18" s="3" t="n"/>
      <c r="S18" s="10">
        <f>IF($A18="","",IFERROR(PMT($Q18/12,$R18*12,-$O18),0))</f>
        <v/>
      </c>
      <c r="T18" s="6" t="n"/>
      <c r="U18" s="8" t="n"/>
      <c r="V18" s="6" t="n"/>
      <c r="W18" s="6" t="n"/>
      <c r="X18" s="6" t="n"/>
      <c r="Y18" s="8" t="n"/>
      <c r="Z18" s="11">
        <f>IF($A18="","",IFERROR($T18*12/$K18,0))</f>
        <v/>
      </c>
      <c r="AA18" s="10">
        <f>IF($A18="","",$T18*$Y18-$V18-$W18/12-$X18/12-$S18)</f>
        <v/>
      </c>
      <c r="AB18" s="11">
        <f>IF($A18="","",IFERROR($AA18*12/$P18,0))</f>
        <v/>
      </c>
      <c r="AC18" s="3" t="n"/>
    </row>
    <row r="19" ht="22" customHeight="1">
      <c r="A19" s="3" t="n"/>
      <c r="B19" s="3" t="n"/>
      <c r="C19" s="3" t="n"/>
      <c r="D19" s="4" t="n"/>
      <c r="E19" s="3" t="n"/>
      <c r="F19" s="3" t="n"/>
      <c r="G19" s="4" t="n"/>
      <c r="H19" s="4" t="n"/>
      <c r="I19" s="3" t="n"/>
      <c r="J19" s="39" t="n"/>
      <c r="K19" s="6" t="n"/>
      <c r="L19" s="6" t="n"/>
      <c r="M19" s="6" t="n"/>
      <c r="N19" s="7">
        <f>IF($A19="","",$K19+$L19+$M19)</f>
        <v/>
      </c>
      <c r="O19" s="6" t="n"/>
      <c r="P19" s="7">
        <f>IF($A19="","",$N19-$O19)</f>
        <v/>
      </c>
      <c r="Q19" s="8" t="n"/>
      <c r="R19" s="3" t="n"/>
      <c r="S19" s="7">
        <f>IF($A19="","",IFERROR(PMT($Q19/12,$R19*12,-$O19),0))</f>
        <v/>
      </c>
      <c r="T19" s="6" t="n"/>
      <c r="U19" s="8" t="n"/>
      <c r="V19" s="6" t="n"/>
      <c r="W19" s="6" t="n"/>
      <c r="X19" s="6" t="n"/>
      <c r="Y19" s="8" t="n"/>
      <c r="Z19" s="9">
        <f>IF($A19="","",IFERROR($T19*12/$K19,0))</f>
        <v/>
      </c>
      <c r="AA19" s="7">
        <f>IF($A19="","",$T19*$Y19-$V19-$W19/12-$X19/12-$S19)</f>
        <v/>
      </c>
      <c r="AB19" s="9">
        <f>IF($A19="","",IFERROR($AA19*12/$P19,0))</f>
        <v/>
      </c>
      <c r="AC19" s="3" t="n"/>
    </row>
    <row r="20" ht="22" customHeight="1">
      <c r="A20" s="3" t="n"/>
      <c r="B20" s="3" t="n"/>
      <c r="C20" s="3" t="n"/>
      <c r="D20" s="4" t="n"/>
      <c r="E20" s="3" t="n"/>
      <c r="F20" s="3" t="n"/>
      <c r="G20" s="4" t="n"/>
      <c r="H20" s="4" t="n"/>
      <c r="I20" s="3" t="n"/>
      <c r="J20" s="39" t="n"/>
      <c r="K20" s="6" t="n"/>
      <c r="L20" s="6" t="n"/>
      <c r="M20" s="6" t="n"/>
      <c r="N20" s="10">
        <f>IF($A20="","",$K20+$L20+$M20)</f>
        <v/>
      </c>
      <c r="O20" s="6" t="n"/>
      <c r="P20" s="10">
        <f>IF($A20="","",$N20-$O20)</f>
        <v/>
      </c>
      <c r="Q20" s="8" t="n"/>
      <c r="R20" s="3" t="n"/>
      <c r="S20" s="10">
        <f>IF($A20="","",IFERROR(PMT($Q20/12,$R20*12,-$O20),0))</f>
        <v/>
      </c>
      <c r="T20" s="6" t="n"/>
      <c r="U20" s="8" t="n"/>
      <c r="V20" s="6" t="n"/>
      <c r="W20" s="6" t="n"/>
      <c r="X20" s="6" t="n"/>
      <c r="Y20" s="8" t="n"/>
      <c r="Z20" s="11">
        <f>IF($A20="","",IFERROR($T20*12/$K20,0))</f>
        <v/>
      </c>
      <c r="AA20" s="10">
        <f>IF($A20="","",$T20*$Y20-$V20-$W20/12-$X20/12-$S20)</f>
        <v/>
      </c>
      <c r="AB20" s="11">
        <f>IF($A20="","",IFERROR($AA20*12/$P20,0))</f>
        <v/>
      </c>
      <c r="AC20" s="3" t="n"/>
    </row>
    <row r="21" ht="22" customHeight="1">
      <c r="A21" s="3" t="n"/>
      <c r="B21" s="3" t="n"/>
      <c r="C21" s="3" t="n"/>
      <c r="D21" s="4" t="n"/>
      <c r="E21" s="3" t="n"/>
      <c r="F21" s="3" t="n"/>
      <c r="G21" s="4" t="n"/>
      <c r="H21" s="4" t="n"/>
      <c r="I21" s="3" t="n"/>
      <c r="J21" s="39" t="n"/>
      <c r="K21" s="6" t="n"/>
      <c r="L21" s="6" t="n"/>
      <c r="M21" s="6" t="n"/>
      <c r="N21" s="7">
        <f>IF($A21="","",$K21+$L21+$M21)</f>
        <v/>
      </c>
      <c r="O21" s="6" t="n"/>
      <c r="P21" s="7">
        <f>IF($A21="","",$N21-$O21)</f>
        <v/>
      </c>
      <c r="Q21" s="8" t="n"/>
      <c r="R21" s="3" t="n"/>
      <c r="S21" s="7">
        <f>IF($A21="","",IFERROR(PMT($Q21/12,$R21*12,-$O21),0))</f>
        <v/>
      </c>
      <c r="T21" s="6" t="n"/>
      <c r="U21" s="8" t="n"/>
      <c r="V21" s="6" t="n"/>
      <c r="W21" s="6" t="n"/>
      <c r="X21" s="6" t="n"/>
      <c r="Y21" s="8" t="n"/>
      <c r="Z21" s="9">
        <f>IF($A21="","",IFERROR($T21*12/$K21,0))</f>
        <v/>
      </c>
      <c r="AA21" s="7">
        <f>IF($A21="","",$T21*$Y21-$V21-$W21/12-$X21/12-$S21)</f>
        <v/>
      </c>
      <c r="AB21" s="9">
        <f>IF($A21="","",IFERROR($AA21*12/$P21,0))</f>
        <v/>
      </c>
      <c r="AC21" s="3" t="n"/>
    </row>
    <row r="22" ht="22" customHeight="1">
      <c r="A22" s="3" t="n"/>
      <c r="B22" s="3" t="n"/>
      <c r="C22" s="3" t="n"/>
      <c r="D22" s="4" t="n"/>
      <c r="E22" s="3" t="n"/>
      <c r="F22" s="3" t="n"/>
      <c r="G22" s="4" t="n"/>
      <c r="H22" s="4" t="n"/>
      <c r="I22" s="3" t="n"/>
      <c r="J22" s="39" t="n"/>
      <c r="K22" s="6" t="n"/>
      <c r="L22" s="6" t="n"/>
      <c r="M22" s="6" t="n"/>
      <c r="N22" s="10">
        <f>IF($A22="","",$K22+$L22+$M22)</f>
        <v/>
      </c>
      <c r="O22" s="6" t="n"/>
      <c r="P22" s="10">
        <f>IF($A22="","",$N22-$O22)</f>
        <v/>
      </c>
      <c r="Q22" s="8" t="n"/>
      <c r="R22" s="3" t="n"/>
      <c r="S22" s="10">
        <f>IF($A22="","",IFERROR(PMT($Q22/12,$R22*12,-$O22),0))</f>
        <v/>
      </c>
      <c r="T22" s="6" t="n"/>
      <c r="U22" s="8" t="n"/>
      <c r="V22" s="6" t="n"/>
      <c r="W22" s="6" t="n"/>
      <c r="X22" s="6" t="n"/>
      <c r="Y22" s="8" t="n"/>
      <c r="Z22" s="11">
        <f>IF($A22="","",IFERROR($T22*12/$K22,0))</f>
        <v/>
      </c>
      <c r="AA22" s="10">
        <f>IF($A22="","",$T22*$Y22-$V22-$W22/12-$X22/12-$S22)</f>
        <v/>
      </c>
      <c r="AB22" s="11">
        <f>IF($A22="","",IFERROR($AA22*12/$P22,0))</f>
        <v/>
      </c>
      <c r="AC22" s="3" t="n"/>
    </row>
    <row r="23" ht="22" customHeight="1">
      <c r="A23" s="3" t="n"/>
      <c r="B23" s="3" t="n"/>
      <c r="C23" s="3" t="n"/>
      <c r="D23" s="4" t="n"/>
      <c r="E23" s="3" t="n"/>
      <c r="F23" s="3" t="n"/>
      <c r="G23" s="4" t="n"/>
      <c r="H23" s="4" t="n"/>
      <c r="I23" s="3" t="n"/>
      <c r="J23" s="39" t="n"/>
      <c r="K23" s="6" t="n"/>
      <c r="L23" s="6" t="n"/>
      <c r="M23" s="6" t="n"/>
      <c r="N23" s="7">
        <f>IF($A23="","",$K23+$L23+$M23)</f>
        <v/>
      </c>
      <c r="O23" s="6" t="n"/>
      <c r="P23" s="7">
        <f>IF($A23="","",$N23-$O23)</f>
        <v/>
      </c>
      <c r="Q23" s="8" t="n"/>
      <c r="R23" s="3" t="n"/>
      <c r="S23" s="7">
        <f>IF($A23="","",IFERROR(PMT($Q23/12,$R23*12,-$O23),0))</f>
        <v/>
      </c>
      <c r="T23" s="6" t="n"/>
      <c r="U23" s="8" t="n"/>
      <c r="V23" s="6" t="n"/>
      <c r="W23" s="6" t="n"/>
      <c r="X23" s="6" t="n"/>
      <c r="Y23" s="8" t="n"/>
      <c r="Z23" s="9">
        <f>IF($A23="","",IFERROR($T23*12/$K23,0))</f>
        <v/>
      </c>
      <c r="AA23" s="7">
        <f>IF($A23="","",$T23*$Y23-$V23-$W23/12-$X23/12-$S23)</f>
        <v/>
      </c>
      <c r="AB23" s="9">
        <f>IF($A23="","",IFERROR($AA23*12/$P23,0))</f>
        <v/>
      </c>
      <c r="AC23" s="3" t="n"/>
    </row>
    <row r="24" ht="22" customHeight="1">
      <c r="A24" s="3" t="n"/>
      <c r="B24" s="3" t="n"/>
      <c r="C24" s="3" t="n"/>
      <c r="D24" s="4" t="n"/>
      <c r="E24" s="3" t="n"/>
      <c r="F24" s="3" t="n"/>
      <c r="G24" s="4" t="n"/>
      <c r="H24" s="4" t="n"/>
      <c r="I24" s="3" t="n"/>
      <c r="J24" s="39" t="n"/>
      <c r="K24" s="6" t="n"/>
      <c r="L24" s="6" t="n"/>
      <c r="M24" s="6" t="n"/>
      <c r="N24" s="10">
        <f>IF($A24="","",$K24+$L24+$M24)</f>
        <v/>
      </c>
      <c r="O24" s="6" t="n"/>
      <c r="P24" s="10">
        <f>IF($A24="","",$N24-$O24)</f>
        <v/>
      </c>
      <c r="Q24" s="8" t="n"/>
      <c r="R24" s="3" t="n"/>
      <c r="S24" s="10">
        <f>IF($A24="","",IFERROR(PMT($Q24/12,$R24*12,-$O24),0))</f>
        <v/>
      </c>
      <c r="T24" s="6" t="n"/>
      <c r="U24" s="8" t="n"/>
      <c r="V24" s="6" t="n"/>
      <c r="W24" s="6" t="n"/>
      <c r="X24" s="6" t="n"/>
      <c r="Y24" s="8" t="n"/>
      <c r="Z24" s="11">
        <f>IF($A24="","",IFERROR($T24*12/$K24,0))</f>
        <v/>
      </c>
      <c r="AA24" s="10">
        <f>IF($A24="","",$T24*$Y24-$V24-$W24/12-$X24/12-$S24)</f>
        <v/>
      </c>
      <c r="AB24" s="11">
        <f>IF($A24="","",IFERROR($AA24*12/$P24,0))</f>
        <v/>
      </c>
      <c r="AC24" s="3" t="n"/>
    </row>
    <row r="25" ht="22" customHeight="1">
      <c r="A25" s="3" t="n"/>
      <c r="B25" s="3" t="n"/>
      <c r="C25" s="3" t="n"/>
      <c r="D25" s="4" t="n"/>
      <c r="E25" s="3" t="n"/>
      <c r="F25" s="3" t="n"/>
      <c r="G25" s="4" t="n"/>
      <c r="H25" s="4" t="n"/>
      <c r="I25" s="3" t="n"/>
      <c r="J25" s="39" t="n"/>
      <c r="K25" s="6" t="n"/>
      <c r="L25" s="6" t="n"/>
      <c r="M25" s="6" t="n"/>
      <c r="N25" s="7">
        <f>IF($A25="","",$K25+$L25+$M25)</f>
        <v/>
      </c>
      <c r="O25" s="6" t="n"/>
      <c r="P25" s="7">
        <f>IF($A25="","",$N25-$O25)</f>
        <v/>
      </c>
      <c r="Q25" s="8" t="n"/>
      <c r="R25" s="3" t="n"/>
      <c r="S25" s="7">
        <f>IF($A25="","",IFERROR(PMT($Q25/12,$R25*12,-$O25),0))</f>
        <v/>
      </c>
      <c r="T25" s="6" t="n"/>
      <c r="U25" s="8" t="n"/>
      <c r="V25" s="6" t="n"/>
      <c r="W25" s="6" t="n"/>
      <c r="X25" s="6" t="n"/>
      <c r="Y25" s="8" t="n"/>
      <c r="Z25" s="9">
        <f>IF($A25="","",IFERROR($T25*12/$K25,0))</f>
        <v/>
      </c>
      <c r="AA25" s="7">
        <f>IF($A25="","",$T25*$Y25-$V25-$W25/12-$X25/12-$S25)</f>
        <v/>
      </c>
      <c r="AB25" s="9">
        <f>IF($A25="","",IFERROR($AA25*12/$P25,0))</f>
        <v/>
      </c>
      <c r="AC25" s="3" t="n"/>
    </row>
    <row r="26" ht="22" customHeight="1">
      <c r="A26" s="3" t="n"/>
      <c r="B26" s="3" t="n"/>
      <c r="C26" s="3" t="n"/>
      <c r="D26" s="4" t="n"/>
      <c r="E26" s="3" t="n"/>
      <c r="F26" s="3" t="n"/>
      <c r="G26" s="4" t="n"/>
      <c r="H26" s="4" t="n"/>
      <c r="I26" s="3" t="n"/>
      <c r="J26" s="39" t="n"/>
      <c r="K26" s="6" t="n"/>
      <c r="L26" s="6" t="n"/>
      <c r="M26" s="6" t="n"/>
      <c r="N26" s="10">
        <f>IF($A26="","",$K26+$L26+$M26)</f>
        <v/>
      </c>
      <c r="O26" s="6" t="n"/>
      <c r="P26" s="10">
        <f>IF($A26="","",$N26-$O26)</f>
        <v/>
      </c>
      <c r="Q26" s="8" t="n"/>
      <c r="R26" s="3" t="n"/>
      <c r="S26" s="10">
        <f>IF($A26="","",IFERROR(PMT($Q26/12,$R26*12,-$O26),0))</f>
        <v/>
      </c>
      <c r="T26" s="6" t="n"/>
      <c r="U26" s="8" t="n"/>
      <c r="V26" s="6" t="n"/>
      <c r="W26" s="6" t="n"/>
      <c r="X26" s="6" t="n"/>
      <c r="Y26" s="8" t="n"/>
      <c r="Z26" s="11">
        <f>IF($A26="","",IFERROR($T26*12/$K26,0))</f>
        <v/>
      </c>
      <c r="AA26" s="10">
        <f>IF($A26="","",$T26*$Y26-$V26-$W26/12-$X26/12-$S26)</f>
        <v/>
      </c>
      <c r="AB26" s="11">
        <f>IF($A26="","",IFERROR($AA26*12/$P26,0))</f>
        <v/>
      </c>
      <c r="AC26" s="3" t="n"/>
    </row>
    <row r="27" ht="22" customHeight="1">
      <c r="A27" s="3" t="n"/>
      <c r="B27" s="3" t="n"/>
      <c r="C27" s="3" t="n"/>
      <c r="D27" s="4" t="n"/>
      <c r="E27" s="3" t="n"/>
      <c r="F27" s="3" t="n"/>
      <c r="G27" s="4" t="n"/>
      <c r="H27" s="4" t="n"/>
      <c r="I27" s="3" t="n"/>
      <c r="J27" s="39" t="n"/>
      <c r="K27" s="6" t="n"/>
      <c r="L27" s="6" t="n"/>
      <c r="M27" s="6" t="n"/>
      <c r="N27" s="7">
        <f>IF($A27="","",$K27+$L27+$M27)</f>
        <v/>
      </c>
      <c r="O27" s="6" t="n"/>
      <c r="P27" s="7">
        <f>IF($A27="","",$N27-$O27)</f>
        <v/>
      </c>
      <c r="Q27" s="8" t="n"/>
      <c r="R27" s="3" t="n"/>
      <c r="S27" s="7">
        <f>IF($A27="","",IFERROR(PMT($Q27/12,$R27*12,-$O27),0))</f>
        <v/>
      </c>
      <c r="T27" s="6" t="n"/>
      <c r="U27" s="8" t="n"/>
      <c r="V27" s="6" t="n"/>
      <c r="W27" s="6" t="n"/>
      <c r="X27" s="6" t="n"/>
      <c r="Y27" s="8" t="n"/>
      <c r="Z27" s="9">
        <f>IF($A27="","",IFERROR($T27*12/$K27,0))</f>
        <v/>
      </c>
      <c r="AA27" s="7">
        <f>IF($A27="","",$T27*$Y27-$V27-$W27/12-$X27/12-$S27)</f>
        <v/>
      </c>
      <c r="AB27" s="9">
        <f>IF($A27="","",IFERROR($AA27*12/$P27,0))</f>
        <v/>
      </c>
      <c r="AC27" s="3" t="n"/>
    </row>
    <row r="28" ht="22" customHeight="1">
      <c r="A28" s="3" t="n"/>
      <c r="B28" s="3" t="n"/>
      <c r="C28" s="3" t="n"/>
      <c r="D28" s="4" t="n"/>
      <c r="E28" s="3" t="n"/>
      <c r="F28" s="3" t="n"/>
      <c r="G28" s="4" t="n"/>
      <c r="H28" s="4" t="n"/>
      <c r="I28" s="3" t="n"/>
      <c r="J28" s="39" t="n"/>
      <c r="K28" s="6" t="n"/>
      <c r="L28" s="6" t="n"/>
      <c r="M28" s="6" t="n"/>
      <c r="N28" s="10">
        <f>IF($A28="","",$K28+$L28+$M28)</f>
        <v/>
      </c>
      <c r="O28" s="6" t="n"/>
      <c r="P28" s="10">
        <f>IF($A28="","",$N28-$O28)</f>
        <v/>
      </c>
      <c r="Q28" s="8" t="n"/>
      <c r="R28" s="3" t="n"/>
      <c r="S28" s="10">
        <f>IF($A28="","",IFERROR(PMT($Q28/12,$R28*12,-$O28),0))</f>
        <v/>
      </c>
      <c r="T28" s="6" t="n"/>
      <c r="U28" s="8" t="n"/>
      <c r="V28" s="6" t="n"/>
      <c r="W28" s="6" t="n"/>
      <c r="X28" s="6" t="n"/>
      <c r="Y28" s="8" t="n"/>
      <c r="Z28" s="11">
        <f>IF($A28="","",IFERROR($T28*12/$K28,0))</f>
        <v/>
      </c>
      <c r="AA28" s="10">
        <f>IF($A28="","",$T28*$Y28-$V28-$W28/12-$X28/12-$S28)</f>
        <v/>
      </c>
      <c r="AB28" s="11">
        <f>IF($A28="","",IFERROR($AA28*12/$P28,0))</f>
        <v/>
      </c>
      <c r="AC28" s="3" t="n"/>
    </row>
    <row r="29" ht="22" customHeight="1">
      <c r="A29" s="3" t="n"/>
      <c r="B29" s="3" t="n"/>
      <c r="C29" s="3" t="n"/>
      <c r="D29" s="4" t="n"/>
      <c r="E29" s="3" t="n"/>
      <c r="F29" s="3" t="n"/>
      <c r="G29" s="4" t="n"/>
      <c r="H29" s="4" t="n"/>
      <c r="I29" s="3" t="n"/>
      <c r="J29" s="39" t="n"/>
      <c r="K29" s="6" t="n"/>
      <c r="L29" s="6" t="n"/>
      <c r="M29" s="6" t="n"/>
      <c r="N29" s="7">
        <f>IF($A29="","",$K29+$L29+$M29)</f>
        <v/>
      </c>
      <c r="O29" s="6" t="n"/>
      <c r="P29" s="7">
        <f>IF($A29="","",$N29-$O29)</f>
        <v/>
      </c>
      <c r="Q29" s="8" t="n"/>
      <c r="R29" s="3" t="n"/>
      <c r="S29" s="7">
        <f>IF($A29="","",IFERROR(PMT($Q29/12,$R29*12,-$O29),0))</f>
        <v/>
      </c>
      <c r="T29" s="6" t="n"/>
      <c r="U29" s="8" t="n"/>
      <c r="V29" s="6" t="n"/>
      <c r="W29" s="6" t="n"/>
      <c r="X29" s="6" t="n"/>
      <c r="Y29" s="8" t="n"/>
      <c r="Z29" s="9">
        <f>IF($A29="","",IFERROR($T29*12/$K29,0))</f>
        <v/>
      </c>
      <c r="AA29" s="7">
        <f>IF($A29="","",$T29*$Y29-$V29-$W29/12-$X29/12-$S29)</f>
        <v/>
      </c>
      <c r="AB29" s="9">
        <f>IF($A29="","",IFERROR($AA29*12/$P29,0))</f>
        <v/>
      </c>
      <c r="AC29" s="3" t="n"/>
    </row>
    <row r="30" ht="22" customHeight="1">
      <c r="A30" s="3" t="n"/>
      <c r="B30" s="3" t="n"/>
      <c r="C30" s="3" t="n"/>
      <c r="D30" s="4" t="n"/>
      <c r="E30" s="3" t="n"/>
      <c r="F30" s="3" t="n"/>
      <c r="G30" s="4" t="n"/>
      <c r="H30" s="4" t="n"/>
      <c r="I30" s="3" t="n"/>
      <c r="J30" s="39" t="n"/>
      <c r="K30" s="6" t="n"/>
      <c r="L30" s="6" t="n"/>
      <c r="M30" s="6" t="n"/>
      <c r="N30" s="10">
        <f>IF($A30="","",$K30+$L30+$M30)</f>
        <v/>
      </c>
      <c r="O30" s="6" t="n"/>
      <c r="P30" s="10">
        <f>IF($A30="","",$N30-$O30)</f>
        <v/>
      </c>
      <c r="Q30" s="8" t="n"/>
      <c r="R30" s="3" t="n"/>
      <c r="S30" s="10">
        <f>IF($A30="","",IFERROR(PMT($Q30/12,$R30*12,-$O30),0))</f>
        <v/>
      </c>
      <c r="T30" s="6" t="n"/>
      <c r="U30" s="8" t="n"/>
      <c r="V30" s="6" t="n"/>
      <c r="W30" s="6" t="n"/>
      <c r="X30" s="6" t="n"/>
      <c r="Y30" s="8" t="n"/>
      <c r="Z30" s="11">
        <f>IF($A30="","",IFERROR($T30*12/$K30,0))</f>
        <v/>
      </c>
      <c r="AA30" s="10">
        <f>IF($A30="","",$T30*$Y30-$V30-$W30/12-$X30/12-$S30)</f>
        <v/>
      </c>
      <c r="AB30" s="11">
        <f>IF($A30="","",IFERROR($AA30*12/$P30,0))</f>
        <v/>
      </c>
      <c r="AC30" s="3" t="n"/>
    </row>
    <row r="31" ht="22" customHeight="1">
      <c r="A31" s="3" t="n"/>
      <c r="B31" s="3" t="n"/>
      <c r="C31" s="3" t="n"/>
      <c r="D31" s="4" t="n"/>
      <c r="E31" s="3" t="n"/>
      <c r="F31" s="3" t="n"/>
      <c r="G31" s="4" t="n"/>
      <c r="H31" s="4" t="n"/>
      <c r="I31" s="3" t="n"/>
      <c r="J31" s="39" t="n"/>
      <c r="K31" s="6" t="n"/>
      <c r="L31" s="6" t="n"/>
      <c r="M31" s="6" t="n"/>
      <c r="N31" s="7">
        <f>IF($A31="","",$K31+$L31+$M31)</f>
        <v/>
      </c>
      <c r="O31" s="6" t="n"/>
      <c r="P31" s="7">
        <f>IF($A31="","",$N31-$O31)</f>
        <v/>
      </c>
      <c r="Q31" s="8" t="n"/>
      <c r="R31" s="3" t="n"/>
      <c r="S31" s="7">
        <f>IF($A31="","",IFERROR(PMT($Q31/12,$R31*12,-$O31),0))</f>
        <v/>
      </c>
      <c r="T31" s="6" t="n"/>
      <c r="U31" s="8" t="n"/>
      <c r="V31" s="6" t="n"/>
      <c r="W31" s="6" t="n"/>
      <c r="X31" s="6" t="n"/>
      <c r="Y31" s="8" t="n"/>
      <c r="Z31" s="9">
        <f>IF($A31="","",IFERROR($T31*12/$K31,0))</f>
        <v/>
      </c>
      <c r="AA31" s="7">
        <f>IF($A31="","",$T31*$Y31-$V31-$W31/12-$X31/12-$S31)</f>
        <v/>
      </c>
      <c r="AB31" s="9">
        <f>IF($A31="","",IFERROR($AA31*12/$P31,0))</f>
        <v/>
      </c>
      <c r="AC31" s="3" t="n"/>
    </row>
    <row r="32" ht="22" customHeight="1">
      <c r="A32" s="3" t="n"/>
      <c r="B32" s="3" t="n"/>
      <c r="C32" s="3" t="n"/>
      <c r="D32" s="4" t="n"/>
      <c r="E32" s="3" t="n"/>
      <c r="F32" s="3" t="n"/>
      <c r="G32" s="4" t="n"/>
      <c r="H32" s="4" t="n"/>
      <c r="I32" s="3" t="n"/>
      <c r="J32" s="39" t="n"/>
      <c r="K32" s="6" t="n"/>
      <c r="L32" s="6" t="n"/>
      <c r="M32" s="6" t="n"/>
      <c r="N32" s="10">
        <f>IF($A32="","",$K32+$L32+$M32)</f>
        <v/>
      </c>
      <c r="O32" s="6" t="n"/>
      <c r="P32" s="10">
        <f>IF($A32="","",$N32-$O32)</f>
        <v/>
      </c>
      <c r="Q32" s="8" t="n"/>
      <c r="R32" s="3" t="n"/>
      <c r="S32" s="10">
        <f>IF($A32="","",IFERROR(PMT($Q32/12,$R32*12,-$O32),0))</f>
        <v/>
      </c>
      <c r="T32" s="6" t="n"/>
      <c r="U32" s="8" t="n"/>
      <c r="V32" s="6" t="n"/>
      <c r="W32" s="6" t="n"/>
      <c r="X32" s="6" t="n"/>
      <c r="Y32" s="8" t="n"/>
      <c r="Z32" s="11">
        <f>IF($A32="","",IFERROR($T32*12/$K32,0))</f>
        <v/>
      </c>
      <c r="AA32" s="10">
        <f>IF($A32="","",$T32*$Y32-$V32-$W32/12-$X32/12-$S32)</f>
        <v/>
      </c>
      <c r="AB32" s="11">
        <f>IF($A32="","",IFERROR($AA32*12/$P32,0))</f>
        <v/>
      </c>
      <c r="AC32" s="3" t="n"/>
    </row>
    <row r="33" ht="22" customHeight="1">
      <c r="A33" s="3" t="n"/>
      <c r="B33" s="3" t="n"/>
      <c r="C33" s="3" t="n"/>
      <c r="D33" s="4" t="n"/>
      <c r="E33" s="3" t="n"/>
      <c r="F33" s="3" t="n"/>
      <c r="G33" s="4" t="n"/>
      <c r="H33" s="4" t="n"/>
      <c r="I33" s="3" t="n"/>
      <c r="J33" s="39" t="n"/>
      <c r="K33" s="6" t="n"/>
      <c r="L33" s="6" t="n"/>
      <c r="M33" s="6" t="n"/>
      <c r="N33" s="7">
        <f>IF($A33="","",$K33+$L33+$M33)</f>
        <v/>
      </c>
      <c r="O33" s="6" t="n"/>
      <c r="P33" s="7">
        <f>IF($A33="","",$N33-$O33)</f>
        <v/>
      </c>
      <c r="Q33" s="8" t="n"/>
      <c r="R33" s="3" t="n"/>
      <c r="S33" s="7">
        <f>IF($A33="","",IFERROR(PMT($Q33/12,$R33*12,-$O33),0))</f>
        <v/>
      </c>
      <c r="T33" s="6" t="n"/>
      <c r="U33" s="8" t="n"/>
      <c r="V33" s="6" t="n"/>
      <c r="W33" s="6" t="n"/>
      <c r="X33" s="6" t="n"/>
      <c r="Y33" s="8" t="n"/>
      <c r="Z33" s="9">
        <f>IF($A33="","",IFERROR($T33*12/$K33,0))</f>
        <v/>
      </c>
      <c r="AA33" s="7">
        <f>IF($A33="","",$T33*$Y33-$V33-$W33/12-$X33/12-$S33)</f>
        <v/>
      </c>
      <c r="AB33" s="9">
        <f>IF($A33="","",IFERROR($AA33*12/$P33,0))</f>
        <v/>
      </c>
      <c r="AC33" s="3" t="n"/>
    </row>
    <row r="34" ht="22" customHeight="1">
      <c r="A34" s="3" t="n"/>
      <c r="B34" s="3" t="n"/>
      <c r="C34" s="3" t="n"/>
      <c r="D34" s="4" t="n"/>
      <c r="E34" s="3" t="n"/>
      <c r="F34" s="3" t="n"/>
      <c r="G34" s="4" t="n"/>
      <c r="H34" s="4" t="n"/>
      <c r="I34" s="3" t="n"/>
      <c r="J34" s="39" t="n"/>
      <c r="K34" s="6" t="n"/>
      <c r="L34" s="6" t="n"/>
      <c r="M34" s="6" t="n"/>
      <c r="N34" s="10">
        <f>IF($A34="","",$K34+$L34+$M34)</f>
        <v/>
      </c>
      <c r="O34" s="6" t="n"/>
      <c r="P34" s="10">
        <f>IF($A34="","",$N34-$O34)</f>
        <v/>
      </c>
      <c r="Q34" s="8" t="n"/>
      <c r="R34" s="3" t="n"/>
      <c r="S34" s="10">
        <f>IF($A34="","",IFERROR(PMT($Q34/12,$R34*12,-$O34),0))</f>
        <v/>
      </c>
      <c r="T34" s="6" t="n"/>
      <c r="U34" s="8" t="n"/>
      <c r="V34" s="6" t="n"/>
      <c r="W34" s="6" t="n"/>
      <c r="X34" s="6" t="n"/>
      <c r="Y34" s="8" t="n"/>
      <c r="Z34" s="11">
        <f>IF($A34="","",IFERROR($T34*12/$K34,0))</f>
        <v/>
      </c>
      <c r="AA34" s="10">
        <f>IF($A34="","",$T34*$Y34-$V34-$W34/12-$X34/12-$S34)</f>
        <v/>
      </c>
      <c r="AB34" s="11">
        <f>IF($A34="","",IFERROR($AA34*12/$P34,0))</f>
        <v/>
      </c>
      <c r="AC34" s="3" t="n"/>
    </row>
    <row r="35" ht="22" customHeight="1">
      <c r="A35" s="3" t="n"/>
      <c r="B35" s="3" t="n"/>
      <c r="C35" s="3" t="n"/>
      <c r="D35" s="4" t="n"/>
      <c r="E35" s="3" t="n"/>
      <c r="F35" s="3" t="n"/>
      <c r="G35" s="4" t="n"/>
      <c r="H35" s="4" t="n"/>
      <c r="I35" s="3" t="n"/>
      <c r="J35" s="39" t="n"/>
      <c r="K35" s="6" t="n"/>
      <c r="L35" s="6" t="n"/>
      <c r="M35" s="6" t="n"/>
      <c r="N35" s="7">
        <f>IF($A35="","",$K35+$L35+$M35)</f>
        <v/>
      </c>
      <c r="O35" s="6" t="n"/>
      <c r="P35" s="7">
        <f>IF($A35="","",$N35-$O35)</f>
        <v/>
      </c>
      <c r="Q35" s="8" t="n"/>
      <c r="R35" s="3" t="n"/>
      <c r="S35" s="7">
        <f>IF($A35="","",IFERROR(PMT($Q35/12,$R35*12,-$O35),0))</f>
        <v/>
      </c>
      <c r="T35" s="6" t="n"/>
      <c r="U35" s="8" t="n"/>
      <c r="V35" s="6" t="n"/>
      <c r="W35" s="6" t="n"/>
      <c r="X35" s="6" t="n"/>
      <c r="Y35" s="8" t="n"/>
      <c r="Z35" s="9">
        <f>IF($A35="","",IFERROR($T35*12/$K35,0))</f>
        <v/>
      </c>
      <c r="AA35" s="7">
        <f>IF($A35="","",$T35*$Y35-$V35-$W35/12-$X35/12-$S35)</f>
        <v/>
      </c>
      <c r="AB35" s="9">
        <f>IF($A35="","",IFERROR($AA35*12/$P35,0))</f>
        <v/>
      </c>
      <c r="AC35" s="3" t="n"/>
    </row>
    <row r="36" ht="22" customHeight="1">
      <c r="A36" s="3" t="n"/>
      <c r="B36" s="3" t="n"/>
      <c r="C36" s="3" t="n"/>
      <c r="D36" s="4" t="n"/>
      <c r="E36" s="3" t="n"/>
      <c r="F36" s="3" t="n"/>
      <c r="G36" s="4" t="n"/>
      <c r="H36" s="4" t="n"/>
      <c r="I36" s="3" t="n"/>
      <c r="J36" s="39" t="n"/>
      <c r="K36" s="6" t="n"/>
      <c r="L36" s="6" t="n"/>
      <c r="M36" s="6" t="n"/>
      <c r="N36" s="10">
        <f>IF($A36="","",$K36+$L36+$M36)</f>
        <v/>
      </c>
      <c r="O36" s="6" t="n"/>
      <c r="P36" s="10">
        <f>IF($A36="","",$N36-$O36)</f>
        <v/>
      </c>
      <c r="Q36" s="8" t="n"/>
      <c r="R36" s="3" t="n"/>
      <c r="S36" s="10">
        <f>IF($A36="","",IFERROR(PMT($Q36/12,$R36*12,-$O36),0))</f>
        <v/>
      </c>
      <c r="T36" s="6" t="n"/>
      <c r="U36" s="8" t="n"/>
      <c r="V36" s="6" t="n"/>
      <c r="W36" s="6" t="n"/>
      <c r="X36" s="6" t="n"/>
      <c r="Y36" s="8" t="n"/>
      <c r="Z36" s="11">
        <f>IF($A36="","",IFERROR($T36*12/$K36,0))</f>
        <v/>
      </c>
      <c r="AA36" s="10">
        <f>IF($A36="","",$T36*$Y36-$V36-$W36/12-$X36/12-$S36)</f>
        <v/>
      </c>
      <c r="AB36" s="11">
        <f>IF($A36="","",IFERROR($AA36*12/$P36,0))</f>
        <v/>
      </c>
      <c r="AC36" s="3" t="n"/>
    </row>
    <row r="37" ht="22" customHeight="1">
      <c r="A37" s="3" t="n"/>
      <c r="B37" s="3" t="n"/>
      <c r="C37" s="3" t="n"/>
      <c r="D37" s="4" t="n"/>
      <c r="E37" s="3" t="n"/>
      <c r="F37" s="3" t="n"/>
      <c r="G37" s="4" t="n"/>
      <c r="H37" s="4" t="n"/>
      <c r="I37" s="3" t="n"/>
      <c r="J37" s="39" t="n"/>
      <c r="K37" s="6" t="n"/>
      <c r="L37" s="6" t="n"/>
      <c r="M37" s="6" t="n"/>
      <c r="N37" s="7">
        <f>IF($A37="","",$K37+$L37+$M37)</f>
        <v/>
      </c>
      <c r="O37" s="6" t="n"/>
      <c r="P37" s="7">
        <f>IF($A37="","",$N37-$O37)</f>
        <v/>
      </c>
      <c r="Q37" s="8" t="n"/>
      <c r="R37" s="3" t="n"/>
      <c r="S37" s="7">
        <f>IF($A37="","",IFERROR(PMT($Q37/12,$R37*12,-$O37),0))</f>
        <v/>
      </c>
      <c r="T37" s="6" t="n"/>
      <c r="U37" s="8" t="n"/>
      <c r="V37" s="6" t="n"/>
      <c r="W37" s="6" t="n"/>
      <c r="X37" s="6" t="n"/>
      <c r="Y37" s="8" t="n"/>
      <c r="Z37" s="9">
        <f>IF($A37="","",IFERROR($T37*12/$K37,0))</f>
        <v/>
      </c>
      <c r="AA37" s="7">
        <f>IF($A37="","",$T37*$Y37-$V37-$W37/12-$X37/12-$S37)</f>
        <v/>
      </c>
      <c r="AB37" s="9">
        <f>IF($A37="","",IFERROR($AA37*12/$P37,0))</f>
        <v/>
      </c>
      <c r="AC37" s="3" t="n"/>
    </row>
    <row r="38" ht="22" customHeight="1">
      <c r="A38" s="3" t="n"/>
      <c r="B38" s="3" t="n"/>
      <c r="C38" s="3" t="n"/>
      <c r="D38" s="4" t="n"/>
      <c r="E38" s="3" t="n"/>
      <c r="F38" s="3" t="n"/>
      <c r="G38" s="4" t="n"/>
      <c r="H38" s="4" t="n"/>
      <c r="I38" s="3" t="n"/>
      <c r="J38" s="39" t="n"/>
      <c r="K38" s="6" t="n"/>
      <c r="L38" s="6" t="n"/>
      <c r="M38" s="6" t="n"/>
      <c r="N38" s="10">
        <f>IF($A38="","",$K38+$L38+$M38)</f>
        <v/>
      </c>
      <c r="O38" s="6" t="n"/>
      <c r="P38" s="10">
        <f>IF($A38="","",$N38-$O38)</f>
        <v/>
      </c>
      <c r="Q38" s="8" t="n"/>
      <c r="R38" s="3" t="n"/>
      <c r="S38" s="10">
        <f>IF($A38="","",IFERROR(PMT($Q38/12,$R38*12,-$O38),0))</f>
        <v/>
      </c>
      <c r="T38" s="6" t="n"/>
      <c r="U38" s="8" t="n"/>
      <c r="V38" s="6" t="n"/>
      <c r="W38" s="6" t="n"/>
      <c r="X38" s="6" t="n"/>
      <c r="Y38" s="8" t="n"/>
      <c r="Z38" s="11">
        <f>IF($A38="","",IFERROR($T38*12/$K38,0))</f>
        <v/>
      </c>
      <c r="AA38" s="10">
        <f>IF($A38="","",$T38*$Y38-$V38-$W38/12-$X38/12-$S38)</f>
        <v/>
      </c>
      <c r="AB38" s="11">
        <f>IF($A38="","",IFERROR($AA38*12/$P38,0))</f>
        <v/>
      </c>
      <c r="AC38" s="3" t="n"/>
    </row>
    <row r="39" ht="22" customHeight="1">
      <c r="A39" s="3" t="n"/>
      <c r="B39" s="3" t="n"/>
      <c r="C39" s="3" t="n"/>
      <c r="D39" s="4" t="n"/>
      <c r="E39" s="3" t="n"/>
      <c r="F39" s="3" t="n"/>
      <c r="G39" s="4" t="n"/>
      <c r="H39" s="4" t="n"/>
      <c r="I39" s="3" t="n"/>
      <c r="J39" s="39" t="n"/>
      <c r="K39" s="6" t="n"/>
      <c r="L39" s="6" t="n"/>
      <c r="M39" s="6" t="n"/>
      <c r="N39" s="7">
        <f>IF($A39="","",$K39+$L39+$M39)</f>
        <v/>
      </c>
      <c r="O39" s="6" t="n"/>
      <c r="P39" s="7">
        <f>IF($A39="","",$N39-$O39)</f>
        <v/>
      </c>
      <c r="Q39" s="8" t="n"/>
      <c r="R39" s="3" t="n"/>
      <c r="S39" s="7">
        <f>IF($A39="","",IFERROR(PMT($Q39/12,$R39*12,-$O39),0))</f>
        <v/>
      </c>
      <c r="T39" s="6" t="n"/>
      <c r="U39" s="8" t="n"/>
      <c r="V39" s="6" t="n"/>
      <c r="W39" s="6" t="n"/>
      <c r="X39" s="6" t="n"/>
      <c r="Y39" s="8" t="n"/>
      <c r="Z39" s="9">
        <f>IF($A39="","",IFERROR($T39*12/$K39,0))</f>
        <v/>
      </c>
      <c r="AA39" s="7">
        <f>IF($A39="","",$T39*$Y39-$V39-$W39/12-$X39/12-$S39)</f>
        <v/>
      </c>
      <c r="AB39" s="9">
        <f>IF($A39="","",IFERROR($AA39*12/$P39,0))</f>
        <v/>
      </c>
      <c r="AC39" s="3" t="n"/>
    </row>
    <row r="40" ht="22" customHeight="1">
      <c r="A40" s="3" t="n"/>
      <c r="B40" s="3" t="n"/>
      <c r="C40" s="3" t="n"/>
      <c r="D40" s="4" t="n"/>
      <c r="E40" s="3" t="n"/>
      <c r="F40" s="3" t="n"/>
      <c r="G40" s="4" t="n"/>
      <c r="H40" s="4" t="n"/>
      <c r="I40" s="3" t="n"/>
      <c r="J40" s="39" t="n"/>
      <c r="K40" s="6" t="n"/>
      <c r="L40" s="6" t="n"/>
      <c r="M40" s="6" t="n"/>
      <c r="N40" s="10">
        <f>IF($A40="","",$K40+$L40+$M40)</f>
        <v/>
      </c>
      <c r="O40" s="6" t="n"/>
      <c r="P40" s="10">
        <f>IF($A40="","",$N40-$O40)</f>
        <v/>
      </c>
      <c r="Q40" s="8" t="n"/>
      <c r="R40" s="3" t="n"/>
      <c r="S40" s="10">
        <f>IF($A40="","",IFERROR(PMT($Q40/12,$R40*12,-$O40),0))</f>
        <v/>
      </c>
      <c r="T40" s="6" t="n"/>
      <c r="U40" s="8" t="n"/>
      <c r="V40" s="6" t="n"/>
      <c r="W40" s="6" t="n"/>
      <c r="X40" s="6" t="n"/>
      <c r="Y40" s="8" t="n"/>
      <c r="Z40" s="11">
        <f>IF($A40="","",IFERROR($T40*12/$K40,0))</f>
        <v/>
      </c>
      <c r="AA40" s="10">
        <f>IF($A40="","",$T40*$Y40-$V40-$W40/12-$X40/12-$S40)</f>
        <v/>
      </c>
      <c r="AB40" s="11">
        <f>IF($A40="","",IFERROR($AA40*12/$P40,0))</f>
        <v/>
      </c>
      <c r="AC40" s="3" t="n"/>
    </row>
    <row r="41" ht="22" customHeight="1">
      <c r="A41" s="3" t="n"/>
      <c r="B41" s="3" t="n"/>
      <c r="C41" s="3" t="n"/>
      <c r="D41" s="4" t="n"/>
      <c r="E41" s="3" t="n"/>
      <c r="F41" s="3" t="n"/>
      <c r="G41" s="4" t="n"/>
      <c r="H41" s="4" t="n"/>
      <c r="I41" s="3" t="n"/>
      <c r="J41" s="39" t="n"/>
      <c r="K41" s="6" t="n"/>
      <c r="L41" s="6" t="n"/>
      <c r="M41" s="6" t="n"/>
      <c r="N41" s="7">
        <f>IF($A41="","",$K41+$L41+$M41)</f>
        <v/>
      </c>
      <c r="O41" s="6" t="n"/>
      <c r="P41" s="7">
        <f>IF($A41="","",$N41-$O41)</f>
        <v/>
      </c>
      <c r="Q41" s="8" t="n"/>
      <c r="R41" s="3" t="n"/>
      <c r="S41" s="7">
        <f>IF($A41="","",IFERROR(PMT($Q41/12,$R41*12,-$O41),0))</f>
        <v/>
      </c>
      <c r="T41" s="6" t="n"/>
      <c r="U41" s="8" t="n"/>
      <c r="V41" s="6" t="n"/>
      <c r="W41" s="6" t="n"/>
      <c r="X41" s="6" t="n"/>
      <c r="Y41" s="8" t="n"/>
      <c r="Z41" s="9">
        <f>IF($A41="","",IFERROR($T41*12/$K41,0))</f>
        <v/>
      </c>
      <c r="AA41" s="7">
        <f>IF($A41="","",$T41*$Y41-$V41-$W41/12-$X41/12-$S41)</f>
        <v/>
      </c>
      <c r="AB41" s="9">
        <f>IF($A41="","",IFERROR($AA41*12/$P41,0))</f>
        <v/>
      </c>
      <c r="AC41" s="3" t="n"/>
    </row>
    <row r="42" ht="22" customHeight="1">
      <c r="A42" s="3" t="n"/>
      <c r="B42" s="3" t="n"/>
      <c r="C42" s="3" t="n"/>
      <c r="D42" s="4" t="n"/>
      <c r="E42" s="3" t="n"/>
      <c r="F42" s="3" t="n"/>
      <c r="G42" s="4" t="n"/>
      <c r="H42" s="4" t="n"/>
      <c r="I42" s="3" t="n"/>
      <c r="J42" s="39" t="n"/>
      <c r="K42" s="6" t="n"/>
      <c r="L42" s="6" t="n"/>
      <c r="M42" s="6" t="n"/>
      <c r="N42" s="10">
        <f>IF($A42="","",$K42+$L42+$M42)</f>
        <v/>
      </c>
      <c r="O42" s="6" t="n"/>
      <c r="P42" s="10">
        <f>IF($A42="","",$N42-$O42)</f>
        <v/>
      </c>
      <c r="Q42" s="8" t="n"/>
      <c r="R42" s="3" t="n"/>
      <c r="S42" s="10">
        <f>IF($A42="","",IFERROR(PMT($Q42/12,$R42*12,-$O42),0))</f>
        <v/>
      </c>
      <c r="T42" s="6" t="n"/>
      <c r="U42" s="8" t="n"/>
      <c r="V42" s="6" t="n"/>
      <c r="W42" s="6" t="n"/>
      <c r="X42" s="6" t="n"/>
      <c r="Y42" s="8" t="n"/>
      <c r="Z42" s="11">
        <f>IF($A42="","",IFERROR($T42*12/$K42,0))</f>
        <v/>
      </c>
      <c r="AA42" s="10">
        <f>IF($A42="","",$T42*$Y42-$V42-$W42/12-$X42/12-$S42)</f>
        <v/>
      </c>
      <c r="AB42" s="11">
        <f>IF($A42="","",IFERROR($AA42*12/$P42,0))</f>
        <v/>
      </c>
      <c r="AC42" s="3" t="n"/>
    </row>
    <row r="43" ht="22" customHeight="1">
      <c r="A43" s="3" t="n"/>
      <c r="B43" s="3" t="n"/>
      <c r="C43" s="3" t="n"/>
      <c r="D43" s="4" t="n"/>
      <c r="E43" s="3" t="n"/>
      <c r="F43" s="3" t="n"/>
      <c r="G43" s="4" t="n"/>
      <c r="H43" s="4" t="n"/>
      <c r="I43" s="3" t="n"/>
      <c r="J43" s="39" t="n"/>
      <c r="K43" s="6" t="n"/>
      <c r="L43" s="6" t="n"/>
      <c r="M43" s="6" t="n"/>
      <c r="N43" s="7">
        <f>IF($A43="","",$K43+$L43+$M43)</f>
        <v/>
      </c>
      <c r="O43" s="6" t="n"/>
      <c r="P43" s="7">
        <f>IF($A43="","",$N43-$O43)</f>
        <v/>
      </c>
      <c r="Q43" s="8" t="n"/>
      <c r="R43" s="3" t="n"/>
      <c r="S43" s="7">
        <f>IF($A43="","",IFERROR(PMT($Q43/12,$R43*12,-$O43),0))</f>
        <v/>
      </c>
      <c r="T43" s="6" t="n"/>
      <c r="U43" s="8" t="n"/>
      <c r="V43" s="6" t="n"/>
      <c r="W43" s="6" t="n"/>
      <c r="X43" s="6" t="n"/>
      <c r="Y43" s="8" t="n"/>
      <c r="Z43" s="9">
        <f>IF($A43="","",IFERROR($T43*12/$K43,0))</f>
        <v/>
      </c>
      <c r="AA43" s="7">
        <f>IF($A43="","",$T43*$Y43-$V43-$W43/12-$X43/12-$S43)</f>
        <v/>
      </c>
      <c r="AB43" s="9">
        <f>IF($A43="","",IFERROR($AA43*12/$P43,0))</f>
        <v/>
      </c>
      <c r="AC43" s="3" t="n"/>
    </row>
    <row r="44" ht="22" customHeight="1">
      <c r="A44" s="3" t="n"/>
      <c r="B44" s="3" t="n"/>
      <c r="C44" s="3" t="n"/>
      <c r="D44" s="4" t="n"/>
      <c r="E44" s="3" t="n"/>
      <c r="F44" s="3" t="n"/>
      <c r="G44" s="4" t="n"/>
      <c r="H44" s="4" t="n"/>
      <c r="I44" s="3" t="n"/>
      <c r="J44" s="39" t="n"/>
      <c r="K44" s="6" t="n"/>
      <c r="L44" s="6" t="n"/>
      <c r="M44" s="6" t="n"/>
      <c r="N44" s="10">
        <f>IF($A44="","",$K44+$L44+$M44)</f>
        <v/>
      </c>
      <c r="O44" s="6" t="n"/>
      <c r="P44" s="10">
        <f>IF($A44="","",$N44-$O44)</f>
        <v/>
      </c>
      <c r="Q44" s="8" t="n"/>
      <c r="R44" s="3" t="n"/>
      <c r="S44" s="10">
        <f>IF($A44="","",IFERROR(PMT($Q44/12,$R44*12,-$O44),0))</f>
        <v/>
      </c>
      <c r="T44" s="6" t="n"/>
      <c r="U44" s="8" t="n"/>
      <c r="V44" s="6" t="n"/>
      <c r="W44" s="6" t="n"/>
      <c r="X44" s="6" t="n"/>
      <c r="Y44" s="8" t="n"/>
      <c r="Z44" s="11">
        <f>IF($A44="","",IFERROR($T44*12/$K44,0))</f>
        <v/>
      </c>
      <c r="AA44" s="10">
        <f>IF($A44="","",$T44*$Y44-$V44-$W44/12-$X44/12-$S44)</f>
        <v/>
      </c>
      <c r="AB44" s="11">
        <f>IF($A44="","",IFERROR($AA44*12/$P44,0))</f>
        <v/>
      </c>
      <c r="AC44" s="3" t="n"/>
    </row>
    <row r="45" ht="22" customHeight="1">
      <c r="A45" s="3" t="n"/>
      <c r="B45" s="3" t="n"/>
      <c r="C45" s="3" t="n"/>
      <c r="D45" s="4" t="n"/>
      <c r="E45" s="3" t="n"/>
      <c r="F45" s="3" t="n"/>
      <c r="G45" s="4" t="n"/>
      <c r="H45" s="4" t="n"/>
      <c r="I45" s="3" t="n"/>
      <c r="J45" s="39" t="n"/>
      <c r="K45" s="6" t="n"/>
      <c r="L45" s="6" t="n"/>
      <c r="M45" s="6" t="n"/>
      <c r="N45" s="7">
        <f>IF($A45="","",$K45+$L45+$M45)</f>
        <v/>
      </c>
      <c r="O45" s="6" t="n"/>
      <c r="P45" s="7">
        <f>IF($A45="","",$N45-$O45)</f>
        <v/>
      </c>
      <c r="Q45" s="8" t="n"/>
      <c r="R45" s="3" t="n"/>
      <c r="S45" s="7">
        <f>IF($A45="","",IFERROR(PMT($Q45/12,$R45*12,-$O45),0))</f>
        <v/>
      </c>
      <c r="T45" s="6" t="n"/>
      <c r="U45" s="8" t="n"/>
      <c r="V45" s="6" t="n"/>
      <c r="W45" s="6" t="n"/>
      <c r="X45" s="6" t="n"/>
      <c r="Y45" s="8" t="n"/>
      <c r="Z45" s="9">
        <f>IF($A45="","",IFERROR($T45*12/$K45,0))</f>
        <v/>
      </c>
      <c r="AA45" s="7">
        <f>IF($A45="","",$T45*$Y45-$V45-$W45/12-$X45/12-$S45)</f>
        <v/>
      </c>
      <c r="AB45" s="9">
        <f>IF($A45="","",IFERROR($AA45*12/$P45,0))</f>
        <v/>
      </c>
      <c r="AC45" s="3" t="n"/>
    </row>
    <row r="46" ht="22" customHeight="1">
      <c r="A46" s="3" t="n"/>
      <c r="B46" s="3" t="n"/>
      <c r="C46" s="3" t="n"/>
      <c r="D46" s="4" t="n"/>
      <c r="E46" s="3" t="n"/>
      <c r="F46" s="3" t="n"/>
      <c r="G46" s="4" t="n"/>
      <c r="H46" s="4" t="n"/>
      <c r="I46" s="3" t="n"/>
      <c r="J46" s="39" t="n"/>
      <c r="K46" s="6" t="n"/>
      <c r="L46" s="6" t="n"/>
      <c r="M46" s="6" t="n"/>
      <c r="N46" s="10">
        <f>IF($A46="","",$K46+$L46+$M46)</f>
        <v/>
      </c>
      <c r="O46" s="6" t="n"/>
      <c r="P46" s="10">
        <f>IF($A46="","",$N46-$O46)</f>
        <v/>
      </c>
      <c r="Q46" s="8" t="n"/>
      <c r="R46" s="3" t="n"/>
      <c r="S46" s="10">
        <f>IF($A46="","",IFERROR(PMT($Q46/12,$R46*12,-$O46),0))</f>
        <v/>
      </c>
      <c r="T46" s="6" t="n"/>
      <c r="U46" s="8" t="n"/>
      <c r="V46" s="6" t="n"/>
      <c r="W46" s="6" t="n"/>
      <c r="X46" s="6" t="n"/>
      <c r="Y46" s="8" t="n"/>
      <c r="Z46" s="11">
        <f>IF($A46="","",IFERROR($T46*12/$K46,0))</f>
        <v/>
      </c>
      <c r="AA46" s="10">
        <f>IF($A46="","",$T46*$Y46-$V46-$W46/12-$X46/12-$S46)</f>
        <v/>
      </c>
      <c r="AB46" s="11">
        <f>IF($A46="","",IFERROR($AA46*12/$P46,0))</f>
        <v/>
      </c>
      <c r="AC46" s="3" t="n"/>
    </row>
    <row r="47" ht="22" customHeight="1">
      <c r="A47" s="3" t="n"/>
      <c r="B47" s="3" t="n"/>
      <c r="C47" s="3" t="n"/>
      <c r="D47" s="4" t="n"/>
      <c r="E47" s="3" t="n"/>
      <c r="F47" s="3" t="n"/>
      <c r="G47" s="4" t="n"/>
      <c r="H47" s="4" t="n"/>
      <c r="I47" s="3" t="n"/>
      <c r="J47" s="39" t="n"/>
      <c r="K47" s="6" t="n"/>
      <c r="L47" s="6" t="n"/>
      <c r="M47" s="6" t="n"/>
      <c r="N47" s="7">
        <f>IF($A47="","",$K47+$L47+$M47)</f>
        <v/>
      </c>
      <c r="O47" s="6" t="n"/>
      <c r="P47" s="7">
        <f>IF($A47="","",$N47-$O47)</f>
        <v/>
      </c>
      <c r="Q47" s="8" t="n"/>
      <c r="R47" s="3" t="n"/>
      <c r="S47" s="7">
        <f>IF($A47="","",IFERROR(PMT($Q47/12,$R47*12,-$O47),0))</f>
        <v/>
      </c>
      <c r="T47" s="6" t="n"/>
      <c r="U47" s="8" t="n"/>
      <c r="V47" s="6" t="n"/>
      <c r="W47" s="6" t="n"/>
      <c r="X47" s="6" t="n"/>
      <c r="Y47" s="8" t="n"/>
      <c r="Z47" s="9">
        <f>IF($A47="","",IFERROR($T47*12/$K47,0))</f>
        <v/>
      </c>
      <c r="AA47" s="7">
        <f>IF($A47="","",$T47*$Y47-$V47-$W47/12-$X47/12-$S47)</f>
        <v/>
      </c>
      <c r="AB47" s="9">
        <f>IF($A47="","",IFERROR($AA47*12/$P47,0))</f>
        <v/>
      </c>
      <c r="AC47" s="3" t="n"/>
    </row>
    <row r="48" ht="22" customHeight="1">
      <c r="A48" s="3" t="n"/>
      <c r="B48" s="3" t="n"/>
      <c r="C48" s="3" t="n"/>
      <c r="D48" s="4" t="n"/>
      <c r="E48" s="3" t="n"/>
      <c r="F48" s="3" t="n"/>
      <c r="G48" s="4" t="n"/>
      <c r="H48" s="4" t="n"/>
      <c r="I48" s="3" t="n"/>
      <c r="J48" s="39" t="n"/>
      <c r="K48" s="6" t="n"/>
      <c r="L48" s="6" t="n"/>
      <c r="M48" s="6" t="n"/>
      <c r="N48" s="10">
        <f>IF($A48="","",$K48+$L48+$M48)</f>
        <v/>
      </c>
      <c r="O48" s="6" t="n"/>
      <c r="P48" s="10">
        <f>IF($A48="","",$N48-$O48)</f>
        <v/>
      </c>
      <c r="Q48" s="8" t="n"/>
      <c r="R48" s="3" t="n"/>
      <c r="S48" s="10">
        <f>IF($A48="","",IFERROR(PMT($Q48/12,$R48*12,-$O48),0))</f>
        <v/>
      </c>
      <c r="T48" s="6" t="n"/>
      <c r="U48" s="8" t="n"/>
      <c r="V48" s="6" t="n"/>
      <c r="W48" s="6" t="n"/>
      <c r="X48" s="6" t="n"/>
      <c r="Y48" s="8" t="n"/>
      <c r="Z48" s="11">
        <f>IF($A48="","",IFERROR($T48*12/$K48,0))</f>
        <v/>
      </c>
      <c r="AA48" s="10">
        <f>IF($A48="","",$T48*$Y48-$V48-$W48/12-$X48/12-$S48)</f>
        <v/>
      </c>
      <c r="AB48" s="11">
        <f>IF($A48="","",IFERROR($AA48*12/$P48,0))</f>
        <v/>
      </c>
      <c r="AC48" s="3" t="n"/>
    </row>
    <row r="49" ht="22" customHeight="1">
      <c r="A49" s="3" t="n"/>
      <c r="B49" s="3" t="n"/>
      <c r="C49" s="3" t="n"/>
      <c r="D49" s="4" t="n"/>
      <c r="E49" s="3" t="n"/>
      <c r="F49" s="3" t="n"/>
      <c r="G49" s="4" t="n"/>
      <c r="H49" s="4" t="n"/>
      <c r="I49" s="3" t="n"/>
      <c r="J49" s="39" t="n"/>
      <c r="K49" s="6" t="n"/>
      <c r="L49" s="6" t="n"/>
      <c r="M49" s="6" t="n"/>
      <c r="N49" s="7">
        <f>IF($A49="","",$K49+$L49+$M49)</f>
        <v/>
      </c>
      <c r="O49" s="6" t="n"/>
      <c r="P49" s="7">
        <f>IF($A49="","",$N49-$O49)</f>
        <v/>
      </c>
      <c r="Q49" s="8" t="n"/>
      <c r="R49" s="3" t="n"/>
      <c r="S49" s="7">
        <f>IF($A49="","",IFERROR(PMT($Q49/12,$R49*12,-$O49),0))</f>
        <v/>
      </c>
      <c r="T49" s="6" t="n"/>
      <c r="U49" s="8" t="n"/>
      <c r="V49" s="6" t="n"/>
      <c r="W49" s="6" t="n"/>
      <c r="X49" s="6" t="n"/>
      <c r="Y49" s="8" t="n"/>
      <c r="Z49" s="9">
        <f>IF($A49="","",IFERROR($T49*12/$K49,0))</f>
        <v/>
      </c>
      <c r="AA49" s="7">
        <f>IF($A49="","",$T49*$Y49-$V49-$W49/12-$X49/12-$S49)</f>
        <v/>
      </c>
      <c r="AB49" s="9">
        <f>IF($A49="","",IFERROR($AA49*12/$P49,0))</f>
        <v/>
      </c>
      <c r="AC49" s="3" t="n"/>
    </row>
    <row r="50" ht="22" customHeight="1">
      <c r="A50" s="3" t="n"/>
      <c r="B50" s="3" t="n"/>
      <c r="C50" s="3" t="n"/>
      <c r="D50" s="4" t="n"/>
      <c r="E50" s="3" t="n"/>
      <c r="F50" s="3" t="n"/>
      <c r="G50" s="4" t="n"/>
      <c r="H50" s="4" t="n"/>
      <c r="I50" s="3" t="n"/>
      <c r="J50" s="39" t="n"/>
      <c r="K50" s="6" t="n"/>
      <c r="L50" s="6" t="n"/>
      <c r="M50" s="6" t="n"/>
      <c r="N50" s="10">
        <f>IF($A50="","",$K50+$L50+$M50)</f>
        <v/>
      </c>
      <c r="O50" s="6" t="n"/>
      <c r="P50" s="10">
        <f>IF($A50="","",$N50-$O50)</f>
        <v/>
      </c>
      <c r="Q50" s="8" t="n"/>
      <c r="R50" s="3" t="n"/>
      <c r="S50" s="10">
        <f>IF($A50="","",IFERROR(PMT($Q50/12,$R50*12,-$O50),0))</f>
        <v/>
      </c>
      <c r="T50" s="6" t="n"/>
      <c r="U50" s="8" t="n"/>
      <c r="V50" s="6" t="n"/>
      <c r="W50" s="6" t="n"/>
      <c r="X50" s="6" t="n"/>
      <c r="Y50" s="8" t="n"/>
      <c r="Z50" s="11">
        <f>IF($A50="","",IFERROR($T50*12/$K50,0))</f>
        <v/>
      </c>
      <c r="AA50" s="10">
        <f>IF($A50="","",$T50*$Y50-$V50-$W50/12-$X50/12-$S50)</f>
        <v/>
      </c>
      <c r="AB50" s="11">
        <f>IF($A50="","",IFERROR($AA50*12/$P50,0))</f>
        <v/>
      </c>
      <c r="AC50" s="3" t="n"/>
    </row>
    <row r="51" ht="22" customHeight="1">
      <c r="A51" s="3" t="n"/>
      <c r="B51" s="3" t="n"/>
      <c r="C51" s="3" t="n"/>
      <c r="D51" s="4" t="n"/>
      <c r="E51" s="3" t="n"/>
      <c r="F51" s="3" t="n"/>
      <c r="G51" s="4" t="n"/>
      <c r="H51" s="4" t="n"/>
      <c r="I51" s="3" t="n"/>
      <c r="J51" s="39" t="n"/>
      <c r="K51" s="6" t="n"/>
      <c r="L51" s="6" t="n"/>
      <c r="M51" s="6" t="n"/>
      <c r="N51" s="7">
        <f>IF($A51="","",$K51+$L51+$M51)</f>
        <v/>
      </c>
      <c r="O51" s="6" t="n"/>
      <c r="P51" s="7">
        <f>IF($A51="","",$N51-$O51)</f>
        <v/>
      </c>
      <c r="Q51" s="8" t="n"/>
      <c r="R51" s="3" t="n"/>
      <c r="S51" s="7">
        <f>IF($A51="","",IFERROR(PMT($Q51/12,$R51*12,-$O51),0))</f>
        <v/>
      </c>
      <c r="T51" s="6" t="n"/>
      <c r="U51" s="8" t="n"/>
      <c r="V51" s="6" t="n"/>
      <c r="W51" s="6" t="n"/>
      <c r="X51" s="6" t="n"/>
      <c r="Y51" s="8" t="n"/>
      <c r="Z51" s="9">
        <f>IF($A51="","",IFERROR($T51*12/$K51,0))</f>
        <v/>
      </c>
      <c r="AA51" s="7">
        <f>IF($A51="","",$T51*$Y51-$V51-$W51/12-$X51/12-$S51)</f>
        <v/>
      </c>
      <c r="AB51" s="9">
        <f>IF($A51="","",IFERROR($AA51*12/$P51,0))</f>
        <v/>
      </c>
      <c r="AC51" s="3" t="n"/>
    </row>
    <row r="52" ht="22" customHeight="1">
      <c r="A52" s="3" t="n"/>
      <c r="B52" s="3" t="n"/>
      <c r="C52" s="3" t="n"/>
      <c r="D52" s="4" t="n"/>
      <c r="E52" s="3" t="n"/>
      <c r="F52" s="3" t="n"/>
      <c r="G52" s="4" t="n"/>
      <c r="H52" s="4" t="n"/>
      <c r="I52" s="3" t="n"/>
      <c r="J52" s="39" t="n"/>
      <c r="K52" s="6" t="n"/>
      <c r="L52" s="6" t="n"/>
      <c r="M52" s="6" t="n"/>
      <c r="N52" s="10">
        <f>IF($A52="","",$K52+$L52+$M52)</f>
        <v/>
      </c>
      <c r="O52" s="6" t="n"/>
      <c r="P52" s="10">
        <f>IF($A52="","",$N52-$O52)</f>
        <v/>
      </c>
      <c r="Q52" s="8" t="n"/>
      <c r="R52" s="3" t="n"/>
      <c r="S52" s="10">
        <f>IF($A52="","",IFERROR(PMT($Q52/12,$R52*12,-$O52),0))</f>
        <v/>
      </c>
      <c r="T52" s="6" t="n"/>
      <c r="U52" s="8" t="n"/>
      <c r="V52" s="6" t="n"/>
      <c r="W52" s="6" t="n"/>
      <c r="X52" s="6" t="n"/>
      <c r="Y52" s="8" t="n"/>
      <c r="Z52" s="11">
        <f>IF($A52="","",IFERROR($T52*12/$K52,0))</f>
        <v/>
      </c>
      <c r="AA52" s="10">
        <f>IF($A52="","",$T52*$Y52-$V52-$W52/12-$X52/12-$S52)</f>
        <v/>
      </c>
      <c r="AB52" s="11">
        <f>IF($A52="","",IFERROR($AA52*12/$P52,0))</f>
        <v/>
      </c>
      <c r="AC52" s="3" t="n"/>
    </row>
    <row r="53" ht="22" customHeight="1">
      <c r="A53" s="3" t="n"/>
      <c r="B53" s="3" t="n"/>
      <c r="C53" s="3" t="n"/>
      <c r="D53" s="4" t="n"/>
      <c r="E53" s="3" t="n"/>
      <c r="F53" s="3" t="n"/>
      <c r="G53" s="4" t="n"/>
      <c r="H53" s="4" t="n"/>
      <c r="I53" s="3" t="n"/>
      <c r="J53" s="39" t="n"/>
      <c r="K53" s="6" t="n"/>
      <c r="L53" s="6" t="n"/>
      <c r="M53" s="6" t="n"/>
      <c r="N53" s="7">
        <f>IF($A53="","",$K53+$L53+$M53)</f>
        <v/>
      </c>
      <c r="O53" s="6" t="n"/>
      <c r="P53" s="7">
        <f>IF($A53="","",$N53-$O53)</f>
        <v/>
      </c>
      <c r="Q53" s="8" t="n"/>
      <c r="R53" s="3" t="n"/>
      <c r="S53" s="7">
        <f>IF($A53="","",IFERROR(PMT($Q53/12,$R53*12,-$O53),0))</f>
        <v/>
      </c>
      <c r="T53" s="6" t="n"/>
      <c r="U53" s="8" t="n"/>
      <c r="V53" s="6" t="n"/>
      <c r="W53" s="6" t="n"/>
      <c r="X53" s="6" t="n"/>
      <c r="Y53" s="8" t="n"/>
      <c r="Z53" s="9">
        <f>IF($A53="","",IFERROR($T53*12/$K53,0))</f>
        <v/>
      </c>
      <c r="AA53" s="7">
        <f>IF($A53="","",$T53*$Y53-$V53-$W53/12-$X53/12-$S53)</f>
        <v/>
      </c>
      <c r="AB53" s="9">
        <f>IF($A53="","",IFERROR($AA53*12/$P53,0))</f>
        <v/>
      </c>
      <c r="AC53" s="3" t="n"/>
    </row>
    <row r="54" ht="22" customHeight="1">
      <c r="A54" s="3" t="n"/>
      <c r="B54" s="3" t="n"/>
      <c r="C54" s="3" t="n"/>
      <c r="D54" s="4" t="n"/>
      <c r="E54" s="3" t="n"/>
      <c r="F54" s="3" t="n"/>
      <c r="G54" s="4" t="n"/>
      <c r="H54" s="4" t="n"/>
      <c r="I54" s="3" t="n"/>
      <c r="J54" s="39" t="n"/>
      <c r="K54" s="6" t="n"/>
      <c r="L54" s="6" t="n"/>
      <c r="M54" s="6" t="n"/>
      <c r="N54" s="10">
        <f>IF($A54="","",$K54+$L54+$M54)</f>
        <v/>
      </c>
      <c r="O54" s="6" t="n"/>
      <c r="P54" s="10">
        <f>IF($A54="","",$N54-$O54)</f>
        <v/>
      </c>
      <c r="Q54" s="8" t="n"/>
      <c r="R54" s="3" t="n"/>
      <c r="S54" s="10">
        <f>IF($A54="","",IFERROR(PMT($Q54/12,$R54*12,-$O54),0))</f>
        <v/>
      </c>
      <c r="T54" s="6" t="n"/>
      <c r="U54" s="8" t="n"/>
      <c r="V54" s="6" t="n"/>
      <c r="W54" s="6" t="n"/>
      <c r="X54" s="6" t="n"/>
      <c r="Y54" s="8" t="n"/>
      <c r="Z54" s="11">
        <f>IF($A54="","",IFERROR($T54*12/$K54,0))</f>
        <v/>
      </c>
      <c r="AA54" s="10">
        <f>IF($A54="","",$T54*$Y54-$V54-$W54/12-$X54/12-$S54)</f>
        <v/>
      </c>
      <c r="AB54" s="11">
        <f>IF($A54="","",IFERROR($AA54*12/$P54,0))</f>
        <v/>
      </c>
      <c r="AC54" s="3" t="n"/>
    </row>
    <row r="55" ht="22" customHeight="1">
      <c r="A55" s="3" t="n"/>
      <c r="B55" s="3" t="n"/>
      <c r="C55" s="3" t="n"/>
      <c r="D55" s="4" t="n"/>
      <c r="E55" s="3" t="n"/>
      <c r="F55" s="3" t="n"/>
      <c r="G55" s="4" t="n"/>
      <c r="H55" s="4" t="n"/>
      <c r="I55" s="3" t="n"/>
      <c r="J55" s="39" t="n"/>
      <c r="K55" s="6" t="n"/>
      <c r="L55" s="6" t="n"/>
      <c r="M55" s="6" t="n"/>
      <c r="N55" s="7">
        <f>IF($A55="","",$K55+$L55+$M55)</f>
        <v/>
      </c>
      <c r="O55" s="6" t="n"/>
      <c r="P55" s="7">
        <f>IF($A55="","",$N55-$O55)</f>
        <v/>
      </c>
      <c r="Q55" s="8" t="n"/>
      <c r="R55" s="3" t="n"/>
      <c r="S55" s="7">
        <f>IF($A55="","",IFERROR(PMT($Q55/12,$R55*12,-$O55),0))</f>
        <v/>
      </c>
      <c r="T55" s="6" t="n"/>
      <c r="U55" s="8" t="n"/>
      <c r="V55" s="6" t="n"/>
      <c r="W55" s="6" t="n"/>
      <c r="X55" s="6" t="n"/>
      <c r="Y55" s="8" t="n"/>
      <c r="Z55" s="9">
        <f>IF($A55="","",IFERROR($T55*12/$K55,0))</f>
        <v/>
      </c>
      <c r="AA55" s="7">
        <f>IF($A55="","",$T55*$Y55-$V55-$W55/12-$X55/12-$S55)</f>
        <v/>
      </c>
      <c r="AB55" s="9">
        <f>IF($A55="","",IFERROR($AA55*12/$P55,0))</f>
        <v/>
      </c>
      <c r="AC55" s="3" t="n"/>
    </row>
    <row r="56" ht="22" customHeight="1">
      <c r="A56" s="3" t="n"/>
      <c r="B56" s="3" t="n"/>
      <c r="C56" s="3" t="n"/>
      <c r="D56" s="4" t="n"/>
      <c r="E56" s="3" t="n"/>
      <c r="F56" s="3" t="n"/>
      <c r="G56" s="4" t="n"/>
      <c r="H56" s="4" t="n"/>
      <c r="I56" s="3" t="n"/>
      <c r="J56" s="39" t="n"/>
      <c r="K56" s="6" t="n"/>
      <c r="L56" s="6" t="n"/>
      <c r="M56" s="6" t="n"/>
      <c r="N56" s="10">
        <f>IF($A56="","",$K56+$L56+$M56)</f>
        <v/>
      </c>
      <c r="O56" s="6" t="n"/>
      <c r="P56" s="10">
        <f>IF($A56="","",$N56-$O56)</f>
        <v/>
      </c>
      <c r="Q56" s="8" t="n"/>
      <c r="R56" s="3" t="n"/>
      <c r="S56" s="10">
        <f>IF($A56="","",IFERROR(PMT($Q56/12,$R56*12,-$O56),0))</f>
        <v/>
      </c>
      <c r="T56" s="6" t="n"/>
      <c r="U56" s="8" t="n"/>
      <c r="V56" s="6" t="n"/>
      <c r="W56" s="6" t="n"/>
      <c r="X56" s="6" t="n"/>
      <c r="Y56" s="8" t="n"/>
      <c r="Z56" s="11">
        <f>IF($A56="","",IFERROR($T56*12/$K56,0))</f>
        <v/>
      </c>
      <c r="AA56" s="10">
        <f>IF($A56="","",$T56*$Y56-$V56-$W56/12-$X56/12-$S56)</f>
        <v/>
      </c>
      <c r="AB56" s="11">
        <f>IF($A56="","",IFERROR($AA56*12/$P56,0))</f>
        <v/>
      </c>
      <c r="AC56" s="3" t="n"/>
    </row>
    <row r="57" ht="22" customHeight="1">
      <c r="A57" s="3" t="n"/>
      <c r="B57" s="3" t="n"/>
      <c r="C57" s="3" t="n"/>
      <c r="D57" s="4" t="n"/>
      <c r="E57" s="3" t="n"/>
      <c r="F57" s="3" t="n"/>
      <c r="G57" s="4" t="n"/>
      <c r="H57" s="4" t="n"/>
      <c r="I57" s="3" t="n"/>
      <c r="J57" s="39" t="n"/>
      <c r="K57" s="6" t="n"/>
      <c r="L57" s="6" t="n"/>
      <c r="M57" s="6" t="n"/>
      <c r="N57" s="7">
        <f>IF($A57="","",$K57+$L57+$M57)</f>
        <v/>
      </c>
      <c r="O57" s="6" t="n"/>
      <c r="P57" s="7">
        <f>IF($A57="","",$N57-$O57)</f>
        <v/>
      </c>
      <c r="Q57" s="8" t="n"/>
      <c r="R57" s="3" t="n"/>
      <c r="S57" s="7">
        <f>IF($A57="","",IFERROR(PMT($Q57/12,$R57*12,-$O57),0))</f>
        <v/>
      </c>
      <c r="T57" s="6" t="n"/>
      <c r="U57" s="8" t="n"/>
      <c r="V57" s="6" t="n"/>
      <c r="W57" s="6" t="n"/>
      <c r="X57" s="6" t="n"/>
      <c r="Y57" s="8" t="n"/>
      <c r="Z57" s="9">
        <f>IF($A57="","",IFERROR($T57*12/$K57,0))</f>
        <v/>
      </c>
      <c r="AA57" s="7">
        <f>IF($A57="","",$T57*$Y57-$V57-$W57/12-$X57/12-$S57)</f>
        <v/>
      </c>
      <c r="AB57" s="9">
        <f>IF($A57="","",IFERROR($AA57*12/$P57,0))</f>
        <v/>
      </c>
      <c r="AC57" s="3" t="n"/>
    </row>
    <row r="58" ht="22" customHeight="1">
      <c r="A58" s="3" t="n"/>
      <c r="B58" s="3" t="n"/>
      <c r="C58" s="3" t="n"/>
      <c r="D58" s="4" t="n"/>
      <c r="E58" s="3" t="n"/>
      <c r="F58" s="3" t="n"/>
      <c r="G58" s="4" t="n"/>
      <c r="H58" s="4" t="n"/>
      <c r="I58" s="3" t="n"/>
      <c r="J58" s="39" t="n"/>
      <c r="K58" s="6" t="n"/>
      <c r="L58" s="6" t="n"/>
      <c r="M58" s="6" t="n"/>
      <c r="N58" s="10">
        <f>IF($A58="","",$K58+$L58+$M58)</f>
        <v/>
      </c>
      <c r="O58" s="6" t="n"/>
      <c r="P58" s="10">
        <f>IF($A58="","",$N58-$O58)</f>
        <v/>
      </c>
      <c r="Q58" s="8" t="n"/>
      <c r="R58" s="3" t="n"/>
      <c r="S58" s="10">
        <f>IF($A58="","",IFERROR(PMT($Q58/12,$R58*12,-$O58),0))</f>
        <v/>
      </c>
      <c r="T58" s="6" t="n"/>
      <c r="U58" s="8" t="n"/>
      <c r="V58" s="6" t="n"/>
      <c r="W58" s="6" t="n"/>
      <c r="X58" s="6" t="n"/>
      <c r="Y58" s="8" t="n"/>
      <c r="Z58" s="11">
        <f>IF($A58="","",IFERROR($T58*12/$K58,0))</f>
        <v/>
      </c>
      <c r="AA58" s="10">
        <f>IF($A58="","",$T58*$Y58-$V58-$W58/12-$X58/12-$S58)</f>
        <v/>
      </c>
      <c r="AB58" s="11">
        <f>IF($A58="","",IFERROR($AA58*12/$P58,0))</f>
        <v/>
      </c>
      <c r="AC58" s="3" t="n"/>
    </row>
    <row r="59" ht="22" customHeight="1">
      <c r="A59" s="3" t="n"/>
      <c r="B59" s="3" t="n"/>
      <c r="C59" s="3" t="n"/>
      <c r="D59" s="4" t="n"/>
      <c r="E59" s="3" t="n"/>
      <c r="F59" s="3" t="n"/>
      <c r="G59" s="4" t="n"/>
      <c r="H59" s="4" t="n"/>
      <c r="I59" s="3" t="n"/>
      <c r="J59" s="39" t="n"/>
      <c r="K59" s="6" t="n"/>
      <c r="L59" s="6" t="n"/>
      <c r="M59" s="6" t="n"/>
      <c r="N59" s="7">
        <f>IF($A59="","",$K59+$L59+$M59)</f>
        <v/>
      </c>
      <c r="O59" s="6" t="n"/>
      <c r="P59" s="7">
        <f>IF($A59="","",$N59-$O59)</f>
        <v/>
      </c>
      <c r="Q59" s="8" t="n"/>
      <c r="R59" s="3" t="n"/>
      <c r="S59" s="7">
        <f>IF($A59="","",IFERROR(PMT($Q59/12,$R59*12,-$O59),0))</f>
        <v/>
      </c>
      <c r="T59" s="6" t="n"/>
      <c r="U59" s="8" t="n"/>
      <c r="V59" s="6" t="n"/>
      <c r="W59" s="6" t="n"/>
      <c r="X59" s="6" t="n"/>
      <c r="Y59" s="8" t="n"/>
      <c r="Z59" s="9">
        <f>IF($A59="","",IFERROR($T59*12/$K59,0))</f>
        <v/>
      </c>
      <c r="AA59" s="7">
        <f>IF($A59="","",$T59*$Y59-$V59-$W59/12-$X59/12-$S59)</f>
        <v/>
      </c>
      <c r="AB59" s="9">
        <f>IF($A59="","",IFERROR($AA59*12/$P59,0))</f>
        <v/>
      </c>
      <c r="AC59" s="3" t="n"/>
    </row>
    <row r="60" ht="22" customHeight="1">
      <c r="A60" s="3" t="n"/>
      <c r="B60" s="3" t="n"/>
      <c r="C60" s="3" t="n"/>
      <c r="D60" s="4" t="n"/>
      <c r="E60" s="3" t="n"/>
      <c r="F60" s="3" t="n"/>
      <c r="G60" s="4" t="n"/>
      <c r="H60" s="4" t="n"/>
      <c r="I60" s="3" t="n"/>
      <c r="J60" s="39" t="n"/>
      <c r="K60" s="6" t="n"/>
      <c r="L60" s="6" t="n"/>
      <c r="M60" s="6" t="n"/>
      <c r="N60" s="10">
        <f>IF($A60="","",$K60+$L60+$M60)</f>
        <v/>
      </c>
      <c r="O60" s="6" t="n"/>
      <c r="P60" s="10">
        <f>IF($A60="","",$N60-$O60)</f>
        <v/>
      </c>
      <c r="Q60" s="8" t="n"/>
      <c r="R60" s="3" t="n"/>
      <c r="S60" s="10">
        <f>IF($A60="","",IFERROR(PMT($Q60/12,$R60*12,-$O60),0))</f>
        <v/>
      </c>
      <c r="T60" s="6" t="n"/>
      <c r="U60" s="8" t="n"/>
      <c r="V60" s="6" t="n"/>
      <c r="W60" s="6" t="n"/>
      <c r="X60" s="6" t="n"/>
      <c r="Y60" s="8" t="n"/>
      <c r="Z60" s="11">
        <f>IF($A60="","",IFERROR($T60*12/$K60,0))</f>
        <v/>
      </c>
      <c r="AA60" s="10">
        <f>IF($A60="","",$T60*$Y60-$V60-$W60/12-$X60/12-$S60)</f>
        <v/>
      </c>
      <c r="AB60" s="11">
        <f>IF($A60="","",IFERROR($AA60*12/$P60,0))</f>
        <v/>
      </c>
      <c r="AC60" s="3" t="n"/>
    </row>
    <row r="61" ht="22" customHeight="1">
      <c r="A61" s="3" t="n"/>
      <c r="B61" s="3" t="n"/>
      <c r="C61" s="3" t="n"/>
      <c r="D61" s="4" t="n"/>
      <c r="E61" s="3" t="n"/>
      <c r="F61" s="3" t="n"/>
      <c r="G61" s="4" t="n"/>
      <c r="H61" s="4" t="n"/>
      <c r="I61" s="3" t="n"/>
      <c r="J61" s="39" t="n"/>
      <c r="K61" s="6" t="n"/>
      <c r="L61" s="6" t="n"/>
      <c r="M61" s="6" t="n"/>
      <c r="N61" s="7">
        <f>IF($A61="","",$K61+$L61+$M61)</f>
        <v/>
      </c>
      <c r="O61" s="6" t="n"/>
      <c r="P61" s="7">
        <f>IF($A61="","",$N61-$O61)</f>
        <v/>
      </c>
      <c r="Q61" s="8" t="n"/>
      <c r="R61" s="3" t="n"/>
      <c r="S61" s="7">
        <f>IF($A61="","",IFERROR(PMT($Q61/12,$R61*12,-$O61),0))</f>
        <v/>
      </c>
      <c r="T61" s="6" t="n"/>
      <c r="U61" s="8" t="n"/>
      <c r="V61" s="6" t="n"/>
      <c r="W61" s="6" t="n"/>
      <c r="X61" s="6" t="n"/>
      <c r="Y61" s="8" t="n"/>
      <c r="Z61" s="9">
        <f>IF($A61="","",IFERROR($T61*12/$K61,0))</f>
        <v/>
      </c>
      <c r="AA61" s="7">
        <f>IF($A61="","",$T61*$Y61-$V61-$W61/12-$X61/12-$S61)</f>
        <v/>
      </c>
      <c r="AB61" s="9">
        <f>IF($A61="","",IFERROR($AA61*12/$P61,0))</f>
        <v/>
      </c>
      <c r="AC61" s="3" t="n"/>
    </row>
    <row r="62" ht="22" customHeight="1">
      <c r="A62" s="3" t="n"/>
      <c r="B62" s="3" t="n"/>
      <c r="C62" s="3" t="n"/>
      <c r="D62" s="4" t="n"/>
      <c r="E62" s="3" t="n"/>
      <c r="F62" s="3" t="n"/>
      <c r="G62" s="4" t="n"/>
      <c r="H62" s="4" t="n"/>
      <c r="I62" s="3" t="n"/>
      <c r="J62" s="39" t="n"/>
      <c r="K62" s="6" t="n"/>
      <c r="L62" s="6" t="n"/>
      <c r="M62" s="6" t="n"/>
      <c r="N62" s="10">
        <f>IF($A62="","",$K62+$L62+$M62)</f>
        <v/>
      </c>
      <c r="O62" s="6" t="n"/>
      <c r="P62" s="10">
        <f>IF($A62="","",$N62-$O62)</f>
        <v/>
      </c>
      <c r="Q62" s="8" t="n"/>
      <c r="R62" s="3" t="n"/>
      <c r="S62" s="10">
        <f>IF($A62="","",IFERROR(PMT($Q62/12,$R62*12,-$O62),0))</f>
        <v/>
      </c>
      <c r="T62" s="6" t="n"/>
      <c r="U62" s="8" t="n"/>
      <c r="V62" s="6" t="n"/>
      <c r="W62" s="6" t="n"/>
      <c r="X62" s="6" t="n"/>
      <c r="Y62" s="8" t="n"/>
      <c r="Z62" s="11">
        <f>IF($A62="","",IFERROR($T62*12/$K62,0))</f>
        <v/>
      </c>
      <c r="AA62" s="10">
        <f>IF($A62="","",$T62*$Y62-$V62-$W62/12-$X62/12-$S62)</f>
        <v/>
      </c>
      <c r="AB62" s="11">
        <f>IF($A62="","",IFERROR($AA62*12/$P62,0))</f>
        <v/>
      </c>
      <c r="AC62" s="3" t="n"/>
    </row>
    <row r="63" ht="22" customHeight="1">
      <c r="A63" s="3" t="n"/>
      <c r="B63" s="3" t="n"/>
      <c r="C63" s="3" t="n"/>
      <c r="D63" s="4" t="n"/>
      <c r="E63" s="3" t="n"/>
      <c r="F63" s="3" t="n"/>
      <c r="G63" s="4" t="n"/>
      <c r="H63" s="4" t="n"/>
      <c r="I63" s="3" t="n"/>
      <c r="J63" s="39" t="n"/>
      <c r="K63" s="6" t="n"/>
      <c r="L63" s="6" t="n"/>
      <c r="M63" s="6" t="n"/>
      <c r="N63" s="7">
        <f>IF($A63="","",$K63+$L63+$M63)</f>
        <v/>
      </c>
      <c r="O63" s="6" t="n"/>
      <c r="P63" s="7">
        <f>IF($A63="","",$N63-$O63)</f>
        <v/>
      </c>
      <c r="Q63" s="8" t="n"/>
      <c r="R63" s="3" t="n"/>
      <c r="S63" s="7">
        <f>IF($A63="","",IFERROR(PMT($Q63/12,$R63*12,-$O63),0))</f>
        <v/>
      </c>
      <c r="T63" s="6" t="n"/>
      <c r="U63" s="8" t="n"/>
      <c r="V63" s="6" t="n"/>
      <c r="W63" s="6" t="n"/>
      <c r="X63" s="6" t="n"/>
      <c r="Y63" s="8" t="n"/>
      <c r="Z63" s="9">
        <f>IF($A63="","",IFERROR($T63*12/$K63,0))</f>
        <v/>
      </c>
      <c r="AA63" s="7">
        <f>IF($A63="","",$T63*$Y63-$V63-$W63/12-$X63/12-$S63)</f>
        <v/>
      </c>
      <c r="AB63" s="9">
        <f>IF($A63="","",IFERROR($AA63*12/$P63,0))</f>
        <v/>
      </c>
      <c r="AC63" s="3" t="n"/>
    </row>
    <row r="64" ht="22" customHeight="1">
      <c r="A64" s="3" t="n"/>
      <c r="B64" s="3" t="n"/>
      <c r="C64" s="3" t="n"/>
      <c r="D64" s="4" t="n"/>
      <c r="E64" s="3" t="n"/>
      <c r="F64" s="3" t="n"/>
      <c r="G64" s="4" t="n"/>
      <c r="H64" s="4" t="n"/>
      <c r="I64" s="3" t="n"/>
      <c r="J64" s="39" t="n"/>
      <c r="K64" s="6" t="n"/>
      <c r="L64" s="6" t="n"/>
      <c r="M64" s="6" t="n"/>
      <c r="N64" s="10">
        <f>IF($A64="","",$K64+$L64+$M64)</f>
        <v/>
      </c>
      <c r="O64" s="6" t="n"/>
      <c r="P64" s="10">
        <f>IF($A64="","",$N64-$O64)</f>
        <v/>
      </c>
      <c r="Q64" s="8" t="n"/>
      <c r="R64" s="3" t="n"/>
      <c r="S64" s="10">
        <f>IF($A64="","",IFERROR(PMT($Q64/12,$R64*12,-$O64),0))</f>
        <v/>
      </c>
      <c r="T64" s="6" t="n"/>
      <c r="U64" s="8" t="n"/>
      <c r="V64" s="6" t="n"/>
      <c r="W64" s="6" t="n"/>
      <c r="X64" s="6" t="n"/>
      <c r="Y64" s="8" t="n"/>
      <c r="Z64" s="11">
        <f>IF($A64="","",IFERROR($T64*12/$K64,0))</f>
        <v/>
      </c>
      <c r="AA64" s="10">
        <f>IF($A64="","",$T64*$Y64-$V64-$W64/12-$X64/12-$S64)</f>
        <v/>
      </c>
      <c r="AB64" s="11">
        <f>IF($A64="","",IFERROR($AA64*12/$P64,0))</f>
        <v/>
      </c>
      <c r="AC64" s="3" t="n"/>
    </row>
    <row r="65" ht="22" customHeight="1">
      <c r="A65" s="3" t="n"/>
      <c r="B65" s="3" t="n"/>
      <c r="C65" s="3" t="n"/>
      <c r="D65" s="4" t="n"/>
      <c r="E65" s="3" t="n"/>
      <c r="F65" s="3" t="n"/>
      <c r="G65" s="4" t="n"/>
      <c r="H65" s="4" t="n"/>
      <c r="I65" s="3" t="n"/>
      <c r="J65" s="39" t="n"/>
      <c r="K65" s="6" t="n"/>
      <c r="L65" s="6" t="n"/>
      <c r="M65" s="6" t="n"/>
      <c r="N65" s="7">
        <f>IF($A65="","",$K65+$L65+$M65)</f>
        <v/>
      </c>
      <c r="O65" s="6" t="n"/>
      <c r="P65" s="7">
        <f>IF($A65="","",$N65-$O65)</f>
        <v/>
      </c>
      <c r="Q65" s="8" t="n"/>
      <c r="R65" s="3" t="n"/>
      <c r="S65" s="7">
        <f>IF($A65="","",IFERROR(PMT($Q65/12,$R65*12,-$O65),0))</f>
        <v/>
      </c>
      <c r="T65" s="6" t="n"/>
      <c r="U65" s="8" t="n"/>
      <c r="V65" s="6" t="n"/>
      <c r="W65" s="6" t="n"/>
      <c r="X65" s="6" t="n"/>
      <c r="Y65" s="8" t="n"/>
      <c r="Z65" s="9">
        <f>IF($A65="","",IFERROR($T65*12/$K65,0))</f>
        <v/>
      </c>
      <c r="AA65" s="7">
        <f>IF($A65="","",$T65*$Y65-$V65-$W65/12-$X65/12-$S65)</f>
        <v/>
      </c>
      <c r="AB65" s="9">
        <f>IF($A65="","",IFERROR($AA65*12/$P65,0))</f>
        <v/>
      </c>
      <c r="AC65" s="3" t="n"/>
    </row>
    <row r="66" ht="22" customHeight="1">
      <c r="A66" s="3" t="n"/>
      <c r="B66" s="3" t="n"/>
      <c r="C66" s="3" t="n"/>
      <c r="D66" s="4" t="n"/>
      <c r="E66" s="3" t="n"/>
      <c r="F66" s="3" t="n"/>
      <c r="G66" s="4" t="n"/>
      <c r="H66" s="4" t="n"/>
      <c r="I66" s="3" t="n"/>
      <c r="J66" s="39" t="n"/>
      <c r="K66" s="6" t="n"/>
      <c r="L66" s="6" t="n"/>
      <c r="M66" s="6" t="n"/>
      <c r="N66" s="10">
        <f>IF($A66="","",$K66+$L66+$M66)</f>
        <v/>
      </c>
      <c r="O66" s="6" t="n"/>
      <c r="P66" s="10">
        <f>IF($A66="","",$N66-$O66)</f>
        <v/>
      </c>
      <c r="Q66" s="8" t="n"/>
      <c r="R66" s="3" t="n"/>
      <c r="S66" s="10">
        <f>IF($A66="","",IFERROR(PMT($Q66/12,$R66*12,-$O66),0))</f>
        <v/>
      </c>
      <c r="T66" s="6" t="n"/>
      <c r="U66" s="8" t="n"/>
      <c r="V66" s="6" t="n"/>
      <c r="W66" s="6" t="n"/>
      <c r="X66" s="6" t="n"/>
      <c r="Y66" s="8" t="n"/>
      <c r="Z66" s="11">
        <f>IF($A66="","",IFERROR($T66*12/$K66,0))</f>
        <v/>
      </c>
      <c r="AA66" s="10">
        <f>IF($A66="","",$T66*$Y66-$V66-$W66/12-$X66/12-$S66)</f>
        <v/>
      </c>
      <c r="AB66" s="11">
        <f>IF($A66="","",IFERROR($AA66*12/$P66,0))</f>
        <v/>
      </c>
      <c r="AC66" s="3" t="n"/>
    </row>
    <row r="67" ht="22" customHeight="1">
      <c r="A67" s="3" t="n"/>
      <c r="B67" s="3" t="n"/>
      <c r="C67" s="3" t="n"/>
      <c r="D67" s="4" t="n"/>
      <c r="E67" s="3" t="n"/>
      <c r="F67" s="3" t="n"/>
      <c r="G67" s="4" t="n"/>
      <c r="H67" s="4" t="n"/>
      <c r="I67" s="3" t="n"/>
      <c r="J67" s="39" t="n"/>
      <c r="K67" s="6" t="n"/>
      <c r="L67" s="6" t="n"/>
      <c r="M67" s="6" t="n"/>
      <c r="N67" s="7">
        <f>IF($A67="","",$K67+$L67+$M67)</f>
        <v/>
      </c>
      <c r="O67" s="6" t="n"/>
      <c r="P67" s="7">
        <f>IF($A67="","",$N67-$O67)</f>
        <v/>
      </c>
      <c r="Q67" s="8" t="n"/>
      <c r="R67" s="3" t="n"/>
      <c r="S67" s="7">
        <f>IF($A67="","",IFERROR(PMT($Q67/12,$R67*12,-$O67),0))</f>
        <v/>
      </c>
      <c r="T67" s="6" t="n"/>
      <c r="U67" s="8" t="n"/>
      <c r="V67" s="6" t="n"/>
      <c r="W67" s="6" t="n"/>
      <c r="X67" s="6" t="n"/>
      <c r="Y67" s="8" t="n"/>
      <c r="Z67" s="9">
        <f>IF($A67="","",IFERROR($T67*12/$K67,0))</f>
        <v/>
      </c>
      <c r="AA67" s="7">
        <f>IF($A67="","",$T67*$Y67-$V67-$W67/12-$X67/12-$S67)</f>
        <v/>
      </c>
      <c r="AB67" s="9">
        <f>IF($A67="","",IFERROR($AA67*12/$P67,0))</f>
        <v/>
      </c>
      <c r="AC67" s="3" t="n"/>
    </row>
    <row r="68" ht="22" customHeight="1">
      <c r="A68" s="3" t="n"/>
      <c r="B68" s="3" t="n"/>
      <c r="C68" s="3" t="n"/>
      <c r="D68" s="4" t="n"/>
      <c r="E68" s="3" t="n"/>
      <c r="F68" s="3" t="n"/>
      <c r="G68" s="4" t="n"/>
      <c r="H68" s="4" t="n"/>
      <c r="I68" s="3" t="n"/>
      <c r="J68" s="39" t="n"/>
      <c r="K68" s="6" t="n"/>
      <c r="L68" s="6" t="n"/>
      <c r="M68" s="6" t="n"/>
      <c r="N68" s="10">
        <f>IF($A68="","",$K68+$L68+$M68)</f>
        <v/>
      </c>
      <c r="O68" s="6" t="n"/>
      <c r="P68" s="10">
        <f>IF($A68="","",$N68-$O68)</f>
        <v/>
      </c>
      <c r="Q68" s="8" t="n"/>
      <c r="R68" s="3" t="n"/>
      <c r="S68" s="10">
        <f>IF($A68="","",IFERROR(PMT($Q68/12,$R68*12,-$O68),0))</f>
        <v/>
      </c>
      <c r="T68" s="6" t="n"/>
      <c r="U68" s="8" t="n"/>
      <c r="V68" s="6" t="n"/>
      <c r="W68" s="6" t="n"/>
      <c r="X68" s="6" t="n"/>
      <c r="Y68" s="8" t="n"/>
      <c r="Z68" s="11">
        <f>IF($A68="","",IFERROR($T68*12/$K68,0))</f>
        <v/>
      </c>
      <c r="AA68" s="10">
        <f>IF($A68="","",$T68*$Y68-$V68-$W68/12-$X68/12-$S68)</f>
        <v/>
      </c>
      <c r="AB68" s="11">
        <f>IF($A68="","",IFERROR($AA68*12/$P68,0))</f>
        <v/>
      </c>
      <c r="AC68" s="3" t="n"/>
    </row>
    <row r="69" ht="22" customHeight="1">
      <c r="A69" s="3" t="n"/>
      <c r="B69" s="3" t="n"/>
      <c r="C69" s="3" t="n"/>
      <c r="D69" s="4" t="n"/>
      <c r="E69" s="3" t="n"/>
      <c r="F69" s="3" t="n"/>
      <c r="G69" s="4" t="n"/>
      <c r="H69" s="4" t="n"/>
      <c r="I69" s="3" t="n"/>
      <c r="J69" s="39" t="n"/>
      <c r="K69" s="6" t="n"/>
      <c r="L69" s="6" t="n"/>
      <c r="M69" s="6" t="n"/>
      <c r="N69" s="7">
        <f>IF($A69="","",$K69+$L69+$M69)</f>
        <v/>
      </c>
      <c r="O69" s="6" t="n"/>
      <c r="P69" s="7">
        <f>IF($A69="","",$N69-$O69)</f>
        <v/>
      </c>
      <c r="Q69" s="8" t="n"/>
      <c r="R69" s="3" t="n"/>
      <c r="S69" s="7">
        <f>IF($A69="","",IFERROR(PMT($Q69/12,$R69*12,-$O69),0))</f>
        <v/>
      </c>
      <c r="T69" s="6" t="n"/>
      <c r="U69" s="8" t="n"/>
      <c r="V69" s="6" t="n"/>
      <c r="W69" s="6" t="n"/>
      <c r="X69" s="6" t="n"/>
      <c r="Y69" s="8" t="n"/>
      <c r="Z69" s="9">
        <f>IF($A69="","",IFERROR($T69*12/$K69,0))</f>
        <v/>
      </c>
      <c r="AA69" s="7">
        <f>IF($A69="","",$T69*$Y69-$V69-$W69/12-$X69/12-$S69)</f>
        <v/>
      </c>
      <c r="AB69" s="9">
        <f>IF($A69="","",IFERROR($AA69*12/$P69,0))</f>
        <v/>
      </c>
      <c r="AC69" s="3" t="n"/>
    </row>
    <row r="70" ht="22" customHeight="1">
      <c r="A70" s="3" t="n"/>
      <c r="B70" s="3" t="n"/>
      <c r="C70" s="3" t="n"/>
      <c r="D70" s="4" t="n"/>
      <c r="E70" s="3" t="n"/>
      <c r="F70" s="3" t="n"/>
      <c r="G70" s="4" t="n"/>
      <c r="H70" s="4" t="n"/>
      <c r="I70" s="3" t="n"/>
      <c r="J70" s="39" t="n"/>
      <c r="K70" s="6" t="n"/>
      <c r="L70" s="6" t="n"/>
      <c r="M70" s="6" t="n"/>
      <c r="N70" s="10">
        <f>IF($A70="","",$K70+$L70+$M70)</f>
        <v/>
      </c>
      <c r="O70" s="6" t="n"/>
      <c r="P70" s="10">
        <f>IF($A70="","",$N70-$O70)</f>
        <v/>
      </c>
      <c r="Q70" s="8" t="n"/>
      <c r="R70" s="3" t="n"/>
      <c r="S70" s="10">
        <f>IF($A70="","",IFERROR(PMT($Q70/12,$R70*12,-$O70),0))</f>
        <v/>
      </c>
      <c r="T70" s="6" t="n"/>
      <c r="U70" s="8" t="n"/>
      <c r="V70" s="6" t="n"/>
      <c r="W70" s="6" t="n"/>
      <c r="X70" s="6" t="n"/>
      <c r="Y70" s="8" t="n"/>
      <c r="Z70" s="11">
        <f>IF($A70="","",IFERROR($T70*12/$K70,0))</f>
        <v/>
      </c>
      <c r="AA70" s="10">
        <f>IF($A70="","",$T70*$Y70-$V70-$W70/12-$X70/12-$S70)</f>
        <v/>
      </c>
      <c r="AB70" s="11">
        <f>IF($A70="","",IFERROR($AA70*12/$P70,0))</f>
        <v/>
      </c>
      <c r="AC70" s="3" t="n"/>
    </row>
    <row r="71" ht="22" customHeight="1">
      <c r="A71" s="3" t="n"/>
      <c r="B71" s="3" t="n"/>
      <c r="C71" s="3" t="n"/>
      <c r="D71" s="4" t="n"/>
      <c r="E71" s="3" t="n"/>
      <c r="F71" s="3" t="n"/>
      <c r="G71" s="4" t="n"/>
      <c r="H71" s="4" t="n"/>
      <c r="I71" s="3" t="n"/>
      <c r="J71" s="39" t="n"/>
      <c r="K71" s="6" t="n"/>
      <c r="L71" s="6" t="n"/>
      <c r="M71" s="6" t="n"/>
      <c r="N71" s="7">
        <f>IF($A71="","",$K71+$L71+$M71)</f>
        <v/>
      </c>
      <c r="O71" s="6" t="n"/>
      <c r="P71" s="7">
        <f>IF($A71="","",$N71-$O71)</f>
        <v/>
      </c>
      <c r="Q71" s="8" t="n"/>
      <c r="R71" s="3" t="n"/>
      <c r="S71" s="7">
        <f>IF($A71="","",IFERROR(PMT($Q71/12,$R71*12,-$O71),0))</f>
        <v/>
      </c>
      <c r="T71" s="6" t="n"/>
      <c r="U71" s="8" t="n"/>
      <c r="V71" s="6" t="n"/>
      <c r="W71" s="6" t="n"/>
      <c r="X71" s="6" t="n"/>
      <c r="Y71" s="8" t="n"/>
      <c r="Z71" s="9">
        <f>IF($A71="","",IFERROR($T71*12/$K71,0))</f>
        <v/>
      </c>
      <c r="AA71" s="7">
        <f>IF($A71="","",$T71*$Y71-$V71-$W71/12-$X71/12-$S71)</f>
        <v/>
      </c>
      <c r="AB71" s="9">
        <f>IF($A71="","",IFERROR($AA71*12/$P71,0))</f>
        <v/>
      </c>
      <c r="AC71" s="3" t="n"/>
    </row>
    <row r="72" ht="22" customHeight="1">
      <c r="A72" s="3" t="n"/>
      <c r="B72" s="3" t="n"/>
      <c r="C72" s="3" t="n"/>
      <c r="D72" s="4" t="n"/>
      <c r="E72" s="3" t="n"/>
      <c r="F72" s="3" t="n"/>
      <c r="G72" s="4" t="n"/>
      <c r="H72" s="4" t="n"/>
      <c r="I72" s="3" t="n"/>
      <c r="J72" s="39" t="n"/>
      <c r="K72" s="6" t="n"/>
      <c r="L72" s="6" t="n"/>
      <c r="M72" s="6" t="n"/>
      <c r="N72" s="10">
        <f>IF($A72="","",$K72+$L72+$M72)</f>
        <v/>
      </c>
      <c r="O72" s="6" t="n"/>
      <c r="P72" s="10">
        <f>IF($A72="","",$N72-$O72)</f>
        <v/>
      </c>
      <c r="Q72" s="8" t="n"/>
      <c r="R72" s="3" t="n"/>
      <c r="S72" s="10">
        <f>IF($A72="","",IFERROR(PMT($Q72/12,$R72*12,-$O72),0))</f>
        <v/>
      </c>
      <c r="T72" s="6" t="n"/>
      <c r="U72" s="8" t="n"/>
      <c r="V72" s="6" t="n"/>
      <c r="W72" s="6" t="n"/>
      <c r="X72" s="6" t="n"/>
      <c r="Y72" s="8" t="n"/>
      <c r="Z72" s="11">
        <f>IF($A72="","",IFERROR($T72*12/$K72,0))</f>
        <v/>
      </c>
      <c r="AA72" s="10">
        <f>IF($A72="","",$T72*$Y72-$V72-$W72/12-$X72/12-$S72)</f>
        <v/>
      </c>
      <c r="AB72" s="11">
        <f>IF($A72="","",IFERROR($AA72*12/$P72,0))</f>
        <v/>
      </c>
      <c r="AC72" s="3" t="n"/>
    </row>
    <row r="73" ht="22" customHeight="1">
      <c r="A73" s="3" t="n"/>
      <c r="B73" s="3" t="n"/>
      <c r="C73" s="3" t="n"/>
      <c r="D73" s="4" t="n"/>
      <c r="E73" s="3" t="n"/>
      <c r="F73" s="3" t="n"/>
      <c r="G73" s="4" t="n"/>
      <c r="H73" s="4" t="n"/>
      <c r="I73" s="3" t="n"/>
      <c r="J73" s="39" t="n"/>
      <c r="K73" s="6" t="n"/>
      <c r="L73" s="6" t="n"/>
      <c r="M73" s="6" t="n"/>
      <c r="N73" s="7">
        <f>IF($A73="","",$K73+$L73+$M73)</f>
        <v/>
      </c>
      <c r="O73" s="6" t="n"/>
      <c r="P73" s="7">
        <f>IF($A73="","",$N73-$O73)</f>
        <v/>
      </c>
      <c r="Q73" s="8" t="n"/>
      <c r="R73" s="3" t="n"/>
      <c r="S73" s="7">
        <f>IF($A73="","",IFERROR(PMT($Q73/12,$R73*12,-$O73),0))</f>
        <v/>
      </c>
      <c r="T73" s="6" t="n"/>
      <c r="U73" s="8" t="n"/>
      <c r="V73" s="6" t="n"/>
      <c r="W73" s="6" t="n"/>
      <c r="X73" s="6" t="n"/>
      <c r="Y73" s="8" t="n"/>
      <c r="Z73" s="9">
        <f>IF($A73="","",IFERROR($T73*12/$K73,0))</f>
        <v/>
      </c>
      <c r="AA73" s="7">
        <f>IF($A73="","",$T73*$Y73-$V73-$W73/12-$X73/12-$S73)</f>
        <v/>
      </c>
      <c r="AB73" s="9">
        <f>IF($A73="","",IFERROR($AA73*12/$P73,0))</f>
        <v/>
      </c>
      <c r="AC73" s="3" t="n"/>
    </row>
    <row r="74" ht="22" customHeight="1">
      <c r="A74" s="3" t="n"/>
      <c r="B74" s="3" t="n"/>
      <c r="C74" s="3" t="n"/>
      <c r="D74" s="4" t="n"/>
      <c r="E74" s="3" t="n"/>
      <c r="F74" s="3" t="n"/>
      <c r="G74" s="4" t="n"/>
      <c r="H74" s="4" t="n"/>
      <c r="I74" s="3" t="n"/>
      <c r="J74" s="39" t="n"/>
      <c r="K74" s="6" t="n"/>
      <c r="L74" s="6" t="n"/>
      <c r="M74" s="6" t="n"/>
      <c r="N74" s="10">
        <f>IF($A74="","",$K74+$L74+$M74)</f>
        <v/>
      </c>
      <c r="O74" s="6" t="n"/>
      <c r="P74" s="10">
        <f>IF($A74="","",$N74-$O74)</f>
        <v/>
      </c>
      <c r="Q74" s="8" t="n"/>
      <c r="R74" s="3" t="n"/>
      <c r="S74" s="10">
        <f>IF($A74="","",IFERROR(PMT($Q74/12,$R74*12,-$O74),0))</f>
        <v/>
      </c>
      <c r="T74" s="6" t="n"/>
      <c r="U74" s="8" t="n"/>
      <c r="V74" s="6" t="n"/>
      <c r="W74" s="6" t="n"/>
      <c r="X74" s="6" t="n"/>
      <c r="Y74" s="8" t="n"/>
      <c r="Z74" s="11">
        <f>IF($A74="","",IFERROR($T74*12/$K74,0))</f>
        <v/>
      </c>
      <c r="AA74" s="10">
        <f>IF($A74="","",$T74*$Y74-$V74-$W74/12-$X74/12-$S74)</f>
        <v/>
      </c>
      <c r="AB74" s="11">
        <f>IF($A74="","",IFERROR($AA74*12/$P74,0))</f>
        <v/>
      </c>
      <c r="AC74" s="3" t="n"/>
    </row>
    <row r="75" ht="22" customHeight="1">
      <c r="A75" s="3" t="n"/>
      <c r="B75" s="3" t="n"/>
      <c r="C75" s="3" t="n"/>
      <c r="D75" s="4" t="n"/>
      <c r="E75" s="3" t="n"/>
      <c r="F75" s="3" t="n"/>
      <c r="G75" s="4" t="n"/>
      <c r="H75" s="4" t="n"/>
      <c r="I75" s="3" t="n"/>
      <c r="J75" s="39" t="n"/>
      <c r="K75" s="6" t="n"/>
      <c r="L75" s="6" t="n"/>
      <c r="M75" s="6" t="n"/>
      <c r="N75" s="7">
        <f>IF($A75="","",$K75+$L75+$M75)</f>
        <v/>
      </c>
      <c r="O75" s="6" t="n"/>
      <c r="P75" s="7">
        <f>IF($A75="","",$N75-$O75)</f>
        <v/>
      </c>
      <c r="Q75" s="8" t="n"/>
      <c r="R75" s="3" t="n"/>
      <c r="S75" s="7">
        <f>IF($A75="","",IFERROR(PMT($Q75/12,$R75*12,-$O75),0))</f>
        <v/>
      </c>
      <c r="T75" s="6" t="n"/>
      <c r="U75" s="8" t="n"/>
      <c r="V75" s="6" t="n"/>
      <c r="W75" s="6" t="n"/>
      <c r="X75" s="6" t="n"/>
      <c r="Y75" s="8" t="n"/>
      <c r="Z75" s="9">
        <f>IF($A75="","",IFERROR($T75*12/$K75,0))</f>
        <v/>
      </c>
      <c r="AA75" s="7">
        <f>IF($A75="","",$T75*$Y75-$V75-$W75/12-$X75/12-$S75)</f>
        <v/>
      </c>
      <c r="AB75" s="9">
        <f>IF($A75="","",IFERROR($AA75*12/$P75,0))</f>
        <v/>
      </c>
      <c r="AC75" s="3" t="n"/>
    </row>
    <row r="76" ht="22" customHeight="1">
      <c r="A76" s="3" t="n"/>
      <c r="B76" s="3" t="n"/>
      <c r="C76" s="3" t="n"/>
      <c r="D76" s="4" t="n"/>
      <c r="E76" s="3" t="n"/>
      <c r="F76" s="3" t="n"/>
      <c r="G76" s="4" t="n"/>
      <c r="H76" s="4" t="n"/>
      <c r="I76" s="3" t="n"/>
      <c r="J76" s="39" t="n"/>
      <c r="K76" s="6" t="n"/>
      <c r="L76" s="6" t="n"/>
      <c r="M76" s="6" t="n"/>
      <c r="N76" s="10">
        <f>IF($A76="","",$K76+$L76+$M76)</f>
        <v/>
      </c>
      <c r="O76" s="6" t="n"/>
      <c r="P76" s="10">
        <f>IF($A76="","",$N76-$O76)</f>
        <v/>
      </c>
      <c r="Q76" s="8" t="n"/>
      <c r="R76" s="3" t="n"/>
      <c r="S76" s="10">
        <f>IF($A76="","",IFERROR(PMT($Q76/12,$R76*12,-$O76),0))</f>
        <v/>
      </c>
      <c r="T76" s="6" t="n"/>
      <c r="U76" s="8" t="n"/>
      <c r="V76" s="6" t="n"/>
      <c r="W76" s="6" t="n"/>
      <c r="X76" s="6" t="n"/>
      <c r="Y76" s="8" t="n"/>
      <c r="Z76" s="11">
        <f>IF($A76="","",IFERROR($T76*12/$K76,0))</f>
        <v/>
      </c>
      <c r="AA76" s="10">
        <f>IF($A76="","",$T76*$Y76-$V76-$W76/12-$X76/12-$S76)</f>
        <v/>
      </c>
      <c r="AB76" s="11">
        <f>IF($A76="","",IFERROR($AA76*12/$P76,0))</f>
        <v/>
      </c>
      <c r="AC76" s="3" t="n"/>
    </row>
    <row r="77" ht="22" customHeight="1">
      <c r="A77" s="3" t="n"/>
      <c r="B77" s="3" t="n"/>
      <c r="C77" s="3" t="n"/>
      <c r="D77" s="4" t="n"/>
      <c r="E77" s="3" t="n"/>
      <c r="F77" s="3" t="n"/>
      <c r="G77" s="4" t="n"/>
      <c r="H77" s="4" t="n"/>
      <c r="I77" s="3" t="n"/>
      <c r="J77" s="39" t="n"/>
      <c r="K77" s="6" t="n"/>
      <c r="L77" s="6" t="n"/>
      <c r="M77" s="6" t="n"/>
      <c r="N77" s="7">
        <f>IF($A77="","",$K77+$L77+$M77)</f>
        <v/>
      </c>
      <c r="O77" s="6" t="n"/>
      <c r="P77" s="7">
        <f>IF($A77="","",$N77-$O77)</f>
        <v/>
      </c>
      <c r="Q77" s="8" t="n"/>
      <c r="R77" s="3" t="n"/>
      <c r="S77" s="7">
        <f>IF($A77="","",IFERROR(PMT($Q77/12,$R77*12,-$O77),0))</f>
        <v/>
      </c>
      <c r="T77" s="6" t="n"/>
      <c r="U77" s="8" t="n"/>
      <c r="V77" s="6" t="n"/>
      <c r="W77" s="6" t="n"/>
      <c r="X77" s="6" t="n"/>
      <c r="Y77" s="8" t="n"/>
      <c r="Z77" s="9">
        <f>IF($A77="","",IFERROR($T77*12/$K77,0))</f>
        <v/>
      </c>
      <c r="AA77" s="7">
        <f>IF($A77="","",$T77*$Y77-$V77-$W77/12-$X77/12-$S77)</f>
        <v/>
      </c>
      <c r="AB77" s="9">
        <f>IF($A77="","",IFERROR($AA77*12/$P77,0))</f>
        <v/>
      </c>
      <c r="AC77" s="3" t="n"/>
    </row>
    <row r="78" ht="22" customHeight="1">
      <c r="A78" s="3" t="n"/>
      <c r="B78" s="3" t="n"/>
      <c r="C78" s="3" t="n"/>
      <c r="D78" s="4" t="n"/>
      <c r="E78" s="3" t="n"/>
      <c r="F78" s="3" t="n"/>
      <c r="G78" s="4" t="n"/>
      <c r="H78" s="4" t="n"/>
      <c r="I78" s="3" t="n"/>
      <c r="J78" s="39" t="n"/>
      <c r="K78" s="6" t="n"/>
      <c r="L78" s="6" t="n"/>
      <c r="M78" s="6" t="n"/>
      <c r="N78" s="10">
        <f>IF($A78="","",$K78+$L78+$M78)</f>
        <v/>
      </c>
      <c r="O78" s="6" t="n"/>
      <c r="P78" s="10">
        <f>IF($A78="","",$N78-$O78)</f>
        <v/>
      </c>
      <c r="Q78" s="8" t="n"/>
      <c r="R78" s="3" t="n"/>
      <c r="S78" s="10">
        <f>IF($A78="","",IFERROR(PMT($Q78/12,$R78*12,-$O78),0))</f>
        <v/>
      </c>
      <c r="T78" s="6" t="n"/>
      <c r="U78" s="8" t="n"/>
      <c r="V78" s="6" t="n"/>
      <c r="W78" s="6" t="n"/>
      <c r="X78" s="6" t="n"/>
      <c r="Y78" s="8" t="n"/>
      <c r="Z78" s="11">
        <f>IF($A78="","",IFERROR($T78*12/$K78,0))</f>
        <v/>
      </c>
      <c r="AA78" s="10">
        <f>IF($A78="","",$T78*$Y78-$V78-$W78/12-$X78/12-$S78)</f>
        <v/>
      </c>
      <c r="AB78" s="11">
        <f>IF($A78="","",IFERROR($AA78*12/$P78,0))</f>
        <v/>
      </c>
      <c r="AC78" s="3" t="n"/>
    </row>
    <row r="79" ht="22" customHeight="1">
      <c r="A79" s="3" t="n"/>
      <c r="B79" s="3" t="n"/>
      <c r="C79" s="3" t="n"/>
      <c r="D79" s="4" t="n"/>
      <c r="E79" s="3" t="n"/>
      <c r="F79" s="3" t="n"/>
      <c r="G79" s="4" t="n"/>
      <c r="H79" s="4" t="n"/>
      <c r="I79" s="3" t="n"/>
      <c r="J79" s="39" t="n"/>
      <c r="K79" s="6" t="n"/>
      <c r="L79" s="6" t="n"/>
      <c r="M79" s="6" t="n"/>
      <c r="N79" s="7">
        <f>IF($A79="","",$K79+$L79+$M79)</f>
        <v/>
      </c>
      <c r="O79" s="6" t="n"/>
      <c r="P79" s="7">
        <f>IF($A79="","",$N79-$O79)</f>
        <v/>
      </c>
      <c r="Q79" s="8" t="n"/>
      <c r="R79" s="3" t="n"/>
      <c r="S79" s="7">
        <f>IF($A79="","",IFERROR(PMT($Q79/12,$R79*12,-$O79),0))</f>
        <v/>
      </c>
      <c r="T79" s="6" t="n"/>
      <c r="U79" s="8" t="n"/>
      <c r="V79" s="6" t="n"/>
      <c r="W79" s="6" t="n"/>
      <c r="X79" s="6" t="n"/>
      <c r="Y79" s="8" t="n"/>
      <c r="Z79" s="9">
        <f>IF($A79="","",IFERROR($T79*12/$K79,0))</f>
        <v/>
      </c>
      <c r="AA79" s="7">
        <f>IF($A79="","",$T79*$Y79-$V79-$W79/12-$X79/12-$S79)</f>
        <v/>
      </c>
      <c r="AB79" s="9">
        <f>IF($A79="","",IFERROR($AA79*12/$P79,0))</f>
        <v/>
      </c>
      <c r="AC79" s="3" t="n"/>
    </row>
    <row r="80" ht="22" customHeight="1">
      <c r="A80" s="3" t="n"/>
      <c r="B80" s="3" t="n"/>
      <c r="C80" s="3" t="n"/>
      <c r="D80" s="4" t="n"/>
      <c r="E80" s="3" t="n"/>
      <c r="F80" s="3" t="n"/>
      <c r="G80" s="4" t="n"/>
      <c r="H80" s="4" t="n"/>
      <c r="I80" s="3" t="n"/>
      <c r="J80" s="39" t="n"/>
      <c r="K80" s="6" t="n"/>
      <c r="L80" s="6" t="n"/>
      <c r="M80" s="6" t="n"/>
      <c r="N80" s="10">
        <f>IF($A80="","",$K80+$L80+$M80)</f>
        <v/>
      </c>
      <c r="O80" s="6" t="n"/>
      <c r="P80" s="10">
        <f>IF($A80="","",$N80-$O80)</f>
        <v/>
      </c>
      <c r="Q80" s="8" t="n"/>
      <c r="R80" s="3" t="n"/>
      <c r="S80" s="10">
        <f>IF($A80="","",IFERROR(PMT($Q80/12,$R80*12,-$O80),0))</f>
        <v/>
      </c>
      <c r="T80" s="6" t="n"/>
      <c r="U80" s="8" t="n"/>
      <c r="V80" s="6" t="n"/>
      <c r="W80" s="6" t="n"/>
      <c r="X80" s="6" t="n"/>
      <c r="Y80" s="8" t="n"/>
      <c r="Z80" s="11">
        <f>IF($A80="","",IFERROR($T80*12/$K80,0))</f>
        <v/>
      </c>
      <c r="AA80" s="10">
        <f>IF($A80="","",$T80*$Y80-$V80-$W80/12-$X80/12-$S80)</f>
        <v/>
      </c>
      <c r="AB80" s="11">
        <f>IF($A80="","",IFERROR($AA80*12/$P80,0))</f>
        <v/>
      </c>
      <c r="AC80" s="3" t="n"/>
    </row>
    <row r="81" ht="22" customHeight="1">
      <c r="A81" s="3" t="n"/>
      <c r="B81" s="3" t="n"/>
      <c r="C81" s="3" t="n"/>
      <c r="D81" s="4" t="n"/>
      <c r="E81" s="3" t="n"/>
      <c r="F81" s="3" t="n"/>
      <c r="G81" s="4" t="n"/>
      <c r="H81" s="4" t="n"/>
      <c r="I81" s="3" t="n"/>
      <c r="J81" s="39" t="n"/>
      <c r="K81" s="6" t="n"/>
      <c r="L81" s="6" t="n"/>
      <c r="M81" s="6" t="n"/>
      <c r="N81" s="7">
        <f>IF($A81="","",$K81+$L81+$M81)</f>
        <v/>
      </c>
      <c r="O81" s="6" t="n"/>
      <c r="P81" s="7">
        <f>IF($A81="","",$N81-$O81)</f>
        <v/>
      </c>
      <c r="Q81" s="8" t="n"/>
      <c r="R81" s="3" t="n"/>
      <c r="S81" s="7">
        <f>IF($A81="","",IFERROR(PMT($Q81/12,$R81*12,-$O81),0))</f>
        <v/>
      </c>
      <c r="T81" s="6" t="n"/>
      <c r="U81" s="8" t="n"/>
      <c r="V81" s="6" t="n"/>
      <c r="W81" s="6" t="n"/>
      <c r="X81" s="6" t="n"/>
      <c r="Y81" s="8" t="n"/>
      <c r="Z81" s="9">
        <f>IF($A81="","",IFERROR($T81*12/$K81,0))</f>
        <v/>
      </c>
      <c r="AA81" s="7">
        <f>IF($A81="","",$T81*$Y81-$V81-$W81/12-$X81/12-$S81)</f>
        <v/>
      </c>
      <c r="AB81" s="9">
        <f>IF($A81="","",IFERROR($AA81*12/$P81,0))</f>
        <v/>
      </c>
      <c r="AC81" s="3" t="n"/>
    </row>
    <row r="82" ht="22" customHeight="1">
      <c r="A82" s="3" t="n"/>
      <c r="B82" s="3" t="n"/>
      <c r="C82" s="3" t="n"/>
      <c r="D82" s="4" t="n"/>
      <c r="E82" s="3" t="n"/>
      <c r="F82" s="3" t="n"/>
      <c r="G82" s="4" t="n"/>
      <c r="H82" s="4" t="n"/>
      <c r="I82" s="3" t="n"/>
      <c r="J82" s="39" t="n"/>
      <c r="K82" s="6" t="n"/>
      <c r="L82" s="6" t="n"/>
      <c r="M82" s="6" t="n"/>
      <c r="N82" s="10">
        <f>IF($A82="","",$K82+$L82+$M82)</f>
        <v/>
      </c>
      <c r="O82" s="6" t="n"/>
      <c r="P82" s="10">
        <f>IF($A82="","",$N82-$O82)</f>
        <v/>
      </c>
      <c r="Q82" s="8" t="n"/>
      <c r="R82" s="3" t="n"/>
      <c r="S82" s="10">
        <f>IF($A82="","",IFERROR(PMT($Q82/12,$R82*12,-$O82),0))</f>
        <v/>
      </c>
      <c r="T82" s="6" t="n"/>
      <c r="U82" s="8" t="n"/>
      <c r="V82" s="6" t="n"/>
      <c r="W82" s="6" t="n"/>
      <c r="X82" s="6" t="n"/>
      <c r="Y82" s="8" t="n"/>
      <c r="Z82" s="11">
        <f>IF($A82="","",IFERROR($T82*12/$K82,0))</f>
        <v/>
      </c>
      <c r="AA82" s="10">
        <f>IF($A82="","",$T82*$Y82-$V82-$W82/12-$X82/12-$S82)</f>
        <v/>
      </c>
      <c r="AB82" s="11">
        <f>IF($A82="","",IFERROR($AA82*12/$P82,0))</f>
        <v/>
      </c>
      <c r="AC82" s="3" t="n"/>
    </row>
    <row r="83" ht="22" customHeight="1">
      <c r="A83" s="3" t="n"/>
      <c r="B83" s="3" t="n"/>
      <c r="C83" s="3" t="n"/>
      <c r="D83" s="4" t="n"/>
      <c r="E83" s="3" t="n"/>
      <c r="F83" s="3" t="n"/>
      <c r="G83" s="4" t="n"/>
      <c r="H83" s="4" t="n"/>
      <c r="I83" s="3" t="n"/>
      <c r="J83" s="39" t="n"/>
      <c r="K83" s="6" t="n"/>
      <c r="L83" s="6" t="n"/>
      <c r="M83" s="6" t="n"/>
      <c r="N83" s="7">
        <f>IF($A83="","",$K83+$L83+$M83)</f>
        <v/>
      </c>
      <c r="O83" s="6" t="n"/>
      <c r="P83" s="7">
        <f>IF($A83="","",$N83-$O83)</f>
        <v/>
      </c>
      <c r="Q83" s="8" t="n"/>
      <c r="R83" s="3" t="n"/>
      <c r="S83" s="7">
        <f>IF($A83="","",IFERROR(PMT($Q83/12,$R83*12,-$O83),0))</f>
        <v/>
      </c>
      <c r="T83" s="6" t="n"/>
      <c r="U83" s="8" t="n"/>
      <c r="V83" s="6" t="n"/>
      <c r="W83" s="6" t="n"/>
      <c r="X83" s="6" t="n"/>
      <c r="Y83" s="8" t="n"/>
      <c r="Z83" s="9">
        <f>IF($A83="","",IFERROR($T83*12/$K83,0))</f>
        <v/>
      </c>
      <c r="AA83" s="7">
        <f>IF($A83="","",$T83*$Y83-$V83-$W83/12-$X83/12-$S83)</f>
        <v/>
      </c>
      <c r="AB83" s="9">
        <f>IF($A83="","",IFERROR($AA83*12/$P83,0))</f>
        <v/>
      </c>
      <c r="AC83" s="3" t="n"/>
    </row>
    <row r="84" ht="22" customHeight="1">
      <c r="A84" s="3" t="n"/>
      <c r="B84" s="3" t="n"/>
      <c r="C84" s="3" t="n"/>
      <c r="D84" s="4" t="n"/>
      <c r="E84" s="3" t="n"/>
      <c r="F84" s="3" t="n"/>
      <c r="G84" s="4" t="n"/>
      <c r="H84" s="4" t="n"/>
      <c r="I84" s="3" t="n"/>
      <c r="J84" s="39" t="n"/>
      <c r="K84" s="6" t="n"/>
      <c r="L84" s="6" t="n"/>
      <c r="M84" s="6" t="n"/>
      <c r="N84" s="10">
        <f>IF($A84="","",$K84+$L84+$M84)</f>
        <v/>
      </c>
      <c r="O84" s="6" t="n"/>
      <c r="P84" s="10">
        <f>IF($A84="","",$N84-$O84)</f>
        <v/>
      </c>
      <c r="Q84" s="8" t="n"/>
      <c r="R84" s="3" t="n"/>
      <c r="S84" s="10">
        <f>IF($A84="","",IFERROR(PMT($Q84/12,$R84*12,-$O84),0))</f>
        <v/>
      </c>
      <c r="T84" s="6" t="n"/>
      <c r="U84" s="8" t="n"/>
      <c r="V84" s="6" t="n"/>
      <c r="W84" s="6" t="n"/>
      <c r="X84" s="6" t="n"/>
      <c r="Y84" s="8" t="n"/>
      <c r="Z84" s="11">
        <f>IF($A84="","",IFERROR($T84*12/$K84,0))</f>
        <v/>
      </c>
      <c r="AA84" s="10">
        <f>IF($A84="","",$T84*$Y84-$V84-$W84/12-$X84/12-$S84)</f>
        <v/>
      </c>
      <c r="AB84" s="11">
        <f>IF($A84="","",IFERROR($AA84*12/$P84,0))</f>
        <v/>
      </c>
      <c r="AC84" s="3" t="n"/>
    </row>
    <row r="85" ht="22" customHeight="1">
      <c r="A85" s="3" t="n"/>
      <c r="B85" s="3" t="n"/>
      <c r="C85" s="3" t="n"/>
      <c r="D85" s="4" t="n"/>
      <c r="E85" s="3" t="n"/>
      <c r="F85" s="3" t="n"/>
      <c r="G85" s="4" t="n"/>
      <c r="H85" s="4" t="n"/>
      <c r="I85" s="3" t="n"/>
      <c r="J85" s="39" t="n"/>
      <c r="K85" s="6" t="n"/>
      <c r="L85" s="6" t="n"/>
      <c r="M85" s="6" t="n"/>
      <c r="N85" s="7">
        <f>IF($A85="","",$K85+$L85+$M85)</f>
        <v/>
      </c>
      <c r="O85" s="6" t="n"/>
      <c r="P85" s="7">
        <f>IF($A85="","",$N85-$O85)</f>
        <v/>
      </c>
      <c r="Q85" s="8" t="n"/>
      <c r="R85" s="3" t="n"/>
      <c r="S85" s="7">
        <f>IF($A85="","",IFERROR(PMT($Q85/12,$R85*12,-$O85),0))</f>
        <v/>
      </c>
      <c r="T85" s="6" t="n"/>
      <c r="U85" s="8" t="n"/>
      <c r="V85" s="6" t="n"/>
      <c r="W85" s="6" t="n"/>
      <c r="X85" s="6" t="n"/>
      <c r="Y85" s="8" t="n"/>
      <c r="Z85" s="9">
        <f>IF($A85="","",IFERROR($T85*12/$K85,0))</f>
        <v/>
      </c>
      <c r="AA85" s="7">
        <f>IF($A85="","",$T85*$Y85-$V85-$W85/12-$X85/12-$S85)</f>
        <v/>
      </c>
      <c r="AB85" s="9">
        <f>IF($A85="","",IFERROR($AA85*12/$P85,0))</f>
        <v/>
      </c>
      <c r="AC85" s="3" t="n"/>
    </row>
    <row r="86" ht="22" customHeight="1">
      <c r="A86" s="3" t="n"/>
      <c r="B86" s="3" t="n"/>
      <c r="C86" s="3" t="n"/>
      <c r="D86" s="4" t="n"/>
      <c r="E86" s="3" t="n"/>
      <c r="F86" s="3" t="n"/>
      <c r="G86" s="4" t="n"/>
      <c r="H86" s="4" t="n"/>
      <c r="I86" s="3" t="n"/>
      <c r="J86" s="39" t="n"/>
      <c r="K86" s="6" t="n"/>
      <c r="L86" s="6" t="n"/>
      <c r="M86" s="6" t="n"/>
      <c r="N86" s="10">
        <f>IF($A86="","",$K86+$L86+$M86)</f>
        <v/>
      </c>
      <c r="O86" s="6" t="n"/>
      <c r="P86" s="10">
        <f>IF($A86="","",$N86-$O86)</f>
        <v/>
      </c>
      <c r="Q86" s="8" t="n"/>
      <c r="R86" s="3" t="n"/>
      <c r="S86" s="10">
        <f>IF($A86="","",IFERROR(PMT($Q86/12,$R86*12,-$O86),0))</f>
        <v/>
      </c>
      <c r="T86" s="6" t="n"/>
      <c r="U86" s="8" t="n"/>
      <c r="V86" s="6" t="n"/>
      <c r="W86" s="6" t="n"/>
      <c r="X86" s="6" t="n"/>
      <c r="Y86" s="8" t="n"/>
      <c r="Z86" s="11">
        <f>IF($A86="","",IFERROR($T86*12/$K86,0))</f>
        <v/>
      </c>
      <c r="AA86" s="10">
        <f>IF($A86="","",$T86*$Y86-$V86-$W86/12-$X86/12-$S86)</f>
        <v/>
      </c>
      <c r="AB86" s="11">
        <f>IF($A86="","",IFERROR($AA86*12/$P86,0))</f>
        <v/>
      </c>
      <c r="AC86" s="3" t="n"/>
    </row>
    <row r="87" ht="22" customHeight="1">
      <c r="A87" s="3" t="n"/>
      <c r="B87" s="3" t="n"/>
      <c r="C87" s="3" t="n"/>
      <c r="D87" s="4" t="n"/>
      <c r="E87" s="3" t="n"/>
      <c r="F87" s="3" t="n"/>
      <c r="G87" s="4" t="n"/>
      <c r="H87" s="4" t="n"/>
      <c r="I87" s="3" t="n"/>
      <c r="J87" s="39" t="n"/>
      <c r="K87" s="6" t="n"/>
      <c r="L87" s="6" t="n"/>
      <c r="M87" s="6" t="n"/>
      <c r="N87" s="7">
        <f>IF($A87="","",$K87+$L87+$M87)</f>
        <v/>
      </c>
      <c r="O87" s="6" t="n"/>
      <c r="P87" s="7">
        <f>IF($A87="","",$N87-$O87)</f>
        <v/>
      </c>
      <c r="Q87" s="8" t="n"/>
      <c r="R87" s="3" t="n"/>
      <c r="S87" s="7">
        <f>IF($A87="","",IFERROR(PMT($Q87/12,$R87*12,-$O87),0))</f>
        <v/>
      </c>
      <c r="T87" s="6" t="n"/>
      <c r="U87" s="8" t="n"/>
      <c r="V87" s="6" t="n"/>
      <c r="W87" s="6" t="n"/>
      <c r="X87" s="6" t="n"/>
      <c r="Y87" s="8" t="n"/>
      <c r="Z87" s="9">
        <f>IF($A87="","",IFERROR($T87*12/$K87,0))</f>
        <v/>
      </c>
      <c r="AA87" s="7">
        <f>IF($A87="","",$T87*$Y87-$V87-$W87/12-$X87/12-$S87)</f>
        <v/>
      </c>
      <c r="AB87" s="9">
        <f>IF($A87="","",IFERROR($AA87*12/$P87,0))</f>
        <v/>
      </c>
      <c r="AC87" s="3" t="n"/>
    </row>
    <row r="88" ht="22" customHeight="1">
      <c r="A88" s="3" t="n"/>
      <c r="B88" s="3" t="n"/>
      <c r="C88" s="3" t="n"/>
      <c r="D88" s="4" t="n"/>
      <c r="E88" s="3" t="n"/>
      <c r="F88" s="3" t="n"/>
      <c r="G88" s="4" t="n"/>
      <c r="H88" s="4" t="n"/>
      <c r="I88" s="3" t="n"/>
      <c r="J88" s="39" t="n"/>
      <c r="K88" s="6" t="n"/>
      <c r="L88" s="6" t="n"/>
      <c r="M88" s="6" t="n"/>
      <c r="N88" s="10">
        <f>IF($A88="","",$K88+$L88+$M88)</f>
        <v/>
      </c>
      <c r="O88" s="6" t="n"/>
      <c r="P88" s="10">
        <f>IF($A88="","",$N88-$O88)</f>
        <v/>
      </c>
      <c r="Q88" s="8" t="n"/>
      <c r="R88" s="3" t="n"/>
      <c r="S88" s="10">
        <f>IF($A88="","",IFERROR(PMT($Q88/12,$R88*12,-$O88),0))</f>
        <v/>
      </c>
      <c r="T88" s="6" t="n"/>
      <c r="U88" s="8" t="n"/>
      <c r="V88" s="6" t="n"/>
      <c r="W88" s="6" t="n"/>
      <c r="X88" s="6" t="n"/>
      <c r="Y88" s="8" t="n"/>
      <c r="Z88" s="11">
        <f>IF($A88="","",IFERROR($T88*12/$K88,0))</f>
        <v/>
      </c>
      <c r="AA88" s="10">
        <f>IF($A88="","",$T88*$Y88-$V88-$W88/12-$X88/12-$S88)</f>
        <v/>
      </c>
      <c r="AB88" s="11">
        <f>IF($A88="","",IFERROR($AA88*12/$P88,0))</f>
        <v/>
      </c>
      <c r="AC88" s="3" t="n"/>
    </row>
    <row r="89" ht="22" customHeight="1">
      <c r="A89" s="3" t="n"/>
      <c r="B89" s="3" t="n"/>
      <c r="C89" s="3" t="n"/>
      <c r="D89" s="4" t="n"/>
      <c r="E89" s="3" t="n"/>
      <c r="F89" s="3" t="n"/>
      <c r="G89" s="4" t="n"/>
      <c r="H89" s="4" t="n"/>
      <c r="I89" s="3" t="n"/>
      <c r="J89" s="39" t="n"/>
      <c r="K89" s="6" t="n"/>
      <c r="L89" s="6" t="n"/>
      <c r="M89" s="6" t="n"/>
      <c r="N89" s="7">
        <f>IF($A89="","",$K89+$L89+$M89)</f>
        <v/>
      </c>
      <c r="O89" s="6" t="n"/>
      <c r="P89" s="7">
        <f>IF($A89="","",$N89-$O89)</f>
        <v/>
      </c>
      <c r="Q89" s="8" t="n"/>
      <c r="R89" s="3" t="n"/>
      <c r="S89" s="7">
        <f>IF($A89="","",IFERROR(PMT($Q89/12,$R89*12,-$O89),0))</f>
        <v/>
      </c>
      <c r="T89" s="6" t="n"/>
      <c r="U89" s="8" t="n"/>
      <c r="V89" s="6" t="n"/>
      <c r="W89" s="6" t="n"/>
      <c r="X89" s="6" t="n"/>
      <c r="Y89" s="8" t="n"/>
      <c r="Z89" s="9">
        <f>IF($A89="","",IFERROR($T89*12/$K89,0))</f>
        <v/>
      </c>
      <c r="AA89" s="7">
        <f>IF($A89="","",$T89*$Y89-$V89-$W89/12-$X89/12-$S89)</f>
        <v/>
      </c>
      <c r="AB89" s="9">
        <f>IF($A89="","",IFERROR($AA89*12/$P89,0))</f>
        <v/>
      </c>
      <c r="AC89" s="3" t="n"/>
    </row>
    <row r="90" ht="22" customHeight="1">
      <c r="A90" s="3" t="n"/>
      <c r="B90" s="3" t="n"/>
      <c r="C90" s="3" t="n"/>
      <c r="D90" s="4" t="n"/>
      <c r="E90" s="3" t="n"/>
      <c r="F90" s="3" t="n"/>
      <c r="G90" s="4" t="n"/>
      <c r="H90" s="4" t="n"/>
      <c r="I90" s="3" t="n"/>
      <c r="J90" s="39" t="n"/>
      <c r="K90" s="6" t="n"/>
      <c r="L90" s="6" t="n"/>
      <c r="M90" s="6" t="n"/>
      <c r="N90" s="10">
        <f>IF($A90="","",$K90+$L90+$M90)</f>
        <v/>
      </c>
      <c r="O90" s="6" t="n"/>
      <c r="P90" s="10">
        <f>IF($A90="","",$N90-$O90)</f>
        <v/>
      </c>
      <c r="Q90" s="8" t="n"/>
      <c r="R90" s="3" t="n"/>
      <c r="S90" s="10">
        <f>IF($A90="","",IFERROR(PMT($Q90/12,$R90*12,-$O90),0))</f>
        <v/>
      </c>
      <c r="T90" s="6" t="n"/>
      <c r="U90" s="8" t="n"/>
      <c r="V90" s="6" t="n"/>
      <c r="W90" s="6" t="n"/>
      <c r="X90" s="6" t="n"/>
      <c r="Y90" s="8" t="n"/>
      <c r="Z90" s="11">
        <f>IF($A90="","",IFERROR($T90*12/$K90,0))</f>
        <v/>
      </c>
      <c r="AA90" s="10">
        <f>IF($A90="","",$T90*$Y90-$V90-$W90/12-$X90/12-$S90)</f>
        <v/>
      </c>
      <c r="AB90" s="11">
        <f>IF($A90="","",IFERROR($AA90*12/$P90,0))</f>
        <v/>
      </c>
      <c r="AC90" s="3" t="n"/>
    </row>
    <row r="91" ht="22" customHeight="1">
      <c r="A91" s="3" t="n"/>
      <c r="B91" s="3" t="n"/>
      <c r="C91" s="3" t="n"/>
      <c r="D91" s="4" t="n"/>
      <c r="E91" s="3" t="n"/>
      <c r="F91" s="3" t="n"/>
      <c r="G91" s="4" t="n"/>
      <c r="H91" s="4" t="n"/>
      <c r="I91" s="3" t="n"/>
      <c r="J91" s="39" t="n"/>
      <c r="K91" s="6" t="n"/>
      <c r="L91" s="6" t="n"/>
      <c r="M91" s="6" t="n"/>
      <c r="N91" s="7">
        <f>IF($A91="","",$K91+$L91+$M91)</f>
        <v/>
      </c>
      <c r="O91" s="6" t="n"/>
      <c r="P91" s="7">
        <f>IF($A91="","",$N91-$O91)</f>
        <v/>
      </c>
      <c r="Q91" s="8" t="n"/>
      <c r="R91" s="3" t="n"/>
      <c r="S91" s="7">
        <f>IF($A91="","",IFERROR(PMT($Q91/12,$R91*12,-$O91),0))</f>
        <v/>
      </c>
      <c r="T91" s="6" t="n"/>
      <c r="U91" s="8" t="n"/>
      <c r="V91" s="6" t="n"/>
      <c r="W91" s="6" t="n"/>
      <c r="X91" s="6" t="n"/>
      <c r="Y91" s="8" t="n"/>
      <c r="Z91" s="9">
        <f>IF($A91="","",IFERROR($T91*12/$K91,0))</f>
        <v/>
      </c>
      <c r="AA91" s="7">
        <f>IF($A91="","",$T91*$Y91-$V91-$W91/12-$X91/12-$S91)</f>
        <v/>
      </c>
      <c r="AB91" s="9">
        <f>IF($A91="","",IFERROR($AA91*12/$P91,0))</f>
        <v/>
      </c>
      <c r="AC91" s="3" t="n"/>
    </row>
    <row r="92" ht="22" customHeight="1">
      <c r="A92" s="3" t="n"/>
      <c r="B92" s="3" t="n"/>
      <c r="C92" s="3" t="n"/>
      <c r="D92" s="4" t="n"/>
      <c r="E92" s="3" t="n"/>
      <c r="F92" s="3" t="n"/>
      <c r="G92" s="4" t="n"/>
      <c r="H92" s="4" t="n"/>
      <c r="I92" s="3" t="n"/>
      <c r="J92" s="39" t="n"/>
      <c r="K92" s="6" t="n"/>
      <c r="L92" s="6" t="n"/>
      <c r="M92" s="6" t="n"/>
      <c r="N92" s="10">
        <f>IF($A92="","",$K92+$L92+$M92)</f>
        <v/>
      </c>
      <c r="O92" s="6" t="n"/>
      <c r="P92" s="10">
        <f>IF($A92="","",$N92-$O92)</f>
        <v/>
      </c>
      <c r="Q92" s="8" t="n"/>
      <c r="R92" s="3" t="n"/>
      <c r="S92" s="10">
        <f>IF($A92="","",IFERROR(PMT($Q92/12,$R92*12,-$O92),0))</f>
        <v/>
      </c>
      <c r="T92" s="6" t="n"/>
      <c r="U92" s="8" t="n"/>
      <c r="V92" s="6" t="n"/>
      <c r="W92" s="6" t="n"/>
      <c r="X92" s="6" t="n"/>
      <c r="Y92" s="8" t="n"/>
      <c r="Z92" s="11">
        <f>IF($A92="","",IFERROR($T92*12/$K92,0))</f>
        <v/>
      </c>
      <c r="AA92" s="10">
        <f>IF($A92="","",$T92*$Y92-$V92-$W92/12-$X92/12-$S92)</f>
        <v/>
      </c>
      <c r="AB92" s="11">
        <f>IF($A92="","",IFERROR($AA92*12/$P92,0))</f>
        <v/>
      </c>
      <c r="AC92" s="3" t="n"/>
    </row>
    <row r="93" ht="22" customHeight="1">
      <c r="A93" s="3" t="n"/>
      <c r="B93" s="3" t="n"/>
      <c r="C93" s="3" t="n"/>
      <c r="D93" s="4" t="n"/>
      <c r="E93" s="3" t="n"/>
      <c r="F93" s="3" t="n"/>
      <c r="G93" s="4" t="n"/>
      <c r="H93" s="4" t="n"/>
      <c r="I93" s="3" t="n"/>
      <c r="J93" s="39" t="n"/>
      <c r="K93" s="6" t="n"/>
      <c r="L93" s="6" t="n"/>
      <c r="M93" s="6" t="n"/>
      <c r="N93" s="7">
        <f>IF($A93="","",$K93+$L93+$M93)</f>
        <v/>
      </c>
      <c r="O93" s="6" t="n"/>
      <c r="P93" s="7">
        <f>IF($A93="","",$N93-$O93)</f>
        <v/>
      </c>
      <c r="Q93" s="8" t="n"/>
      <c r="R93" s="3" t="n"/>
      <c r="S93" s="7">
        <f>IF($A93="","",IFERROR(PMT($Q93/12,$R93*12,-$O93),0))</f>
        <v/>
      </c>
      <c r="T93" s="6" t="n"/>
      <c r="U93" s="8" t="n"/>
      <c r="V93" s="6" t="n"/>
      <c r="W93" s="6" t="n"/>
      <c r="X93" s="6" t="n"/>
      <c r="Y93" s="8" t="n"/>
      <c r="Z93" s="9">
        <f>IF($A93="","",IFERROR($T93*12/$K93,0))</f>
        <v/>
      </c>
      <c r="AA93" s="7">
        <f>IF($A93="","",$T93*$Y93-$V93-$W93/12-$X93/12-$S93)</f>
        <v/>
      </c>
      <c r="AB93" s="9">
        <f>IF($A93="","",IFERROR($AA93*12/$P93,0))</f>
        <v/>
      </c>
      <c r="AC93" s="3" t="n"/>
    </row>
    <row r="94" ht="22" customHeight="1">
      <c r="A94" s="3" t="n"/>
      <c r="B94" s="3" t="n"/>
      <c r="C94" s="3" t="n"/>
      <c r="D94" s="4" t="n"/>
      <c r="E94" s="3" t="n"/>
      <c r="F94" s="3" t="n"/>
      <c r="G94" s="4" t="n"/>
      <c r="H94" s="4" t="n"/>
      <c r="I94" s="3" t="n"/>
      <c r="J94" s="39" t="n"/>
      <c r="K94" s="6" t="n"/>
      <c r="L94" s="6" t="n"/>
      <c r="M94" s="6" t="n"/>
      <c r="N94" s="10">
        <f>IF($A94="","",$K94+$L94+$M94)</f>
        <v/>
      </c>
      <c r="O94" s="6" t="n"/>
      <c r="P94" s="10">
        <f>IF($A94="","",$N94-$O94)</f>
        <v/>
      </c>
      <c r="Q94" s="8" t="n"/>
      <c r="R94" s="3" t="n"/>
      <c r="S94" s="10">
        <f>IF($A94="","",IFERROR(PMT($Q94/12,$R94*12,-$O94),0))</f>
        <v/>
      </c>
      <c r="T94" s="6" t="n"/>
      <c r="U94" s="8" t="n"/>
      <c r="V94" s="6" t="n"/>
      <c r="W94" s="6" t="n"/>
      <c r="X94" s="6" t="n"/>
      <c r="Y94" s="8" t="n"/>
      <c r="Z94" s="11">
        <f>IF($A94="","",IFERROR($T94*12/$K94,0))</f>
        <v/>
      </c>
      <c r="AA94" s="10">
        <f>IF($A94="","",$T94*$Y94-$V94-$W94/12-$X94/12-$S94)</f>
        <v/>
      </c>
      <c r="AB94" s="11">
        <f>IF($A94="","",IFERROR($AA94*12/$P94,0))</f>
        <v/>
      </c>
      <c r="AC94" s="3" t="n"/>
    </row>
    <row r="95" ht="22" customHeight="1">
      <c r="A95" s="3" t="n"/>
      <c r="B95" s="3" t="n"/>
      <c r="C95" s="3" t="n"/>
      <c r="D95" s="4" t="n"/>
      <c r="E95" s="3" t="n"/>
      <c r="F95" s="3" t="n"/>
      <c r="G95" s="4" t="n"/>
      <c r="H95" s="4" t="n"/>
      <c r="I95" s="3" t="n"/>
      <c r="J95" s="39" t="n"/>
      <c r="K95" s="6" t="n"/>
      <c r="L95" s="6" t="n"/>
      <c r="M95" s="6" t="n"/>
      <c r="N95" s="7">
        <f>IF($A95="","",$K95+$L95+$M95)</f>
        <v/>
      </c>
      <c r="O95" s="6" t="n"/>
      <c r="P95" s="7">
        <f>IF($A95="","",$N95-$O95)</f>
        <v/>
      </c>
      <c r="Q95" s="8" t="n"/>
      <c r="R95" s="3" t="n"/>
      <c r="S95" s="7">
        <f>IF($A95="","",IFERROR(PMT($Q95/12,$R95*12,-$O95),0))</f>
        <v/>
      </c>
      <c r="T95" s="6" t="n"/>
      <c r="U95" s="8" t="n"/>
      <c r="V95" s="6" t="n"/>
      <c r="W95" s="6" t="n"/>
      <c r="X95" s="6" t="n"/>
      <c r="Y95" s="8" t="n"/>
      <c r="Z95" s="9">
        <f>IF($A95="","",IFERROR($T95*12/$K95,0))</f>
        <v/>
      </c>
      <c r="AA95" s="7">
        <f>IF($A95="","",$T95*$Y95-$V95-$W95/12-$X95/12-$S95)</f>
        <v/>
      </c>
      <c r="AB95" s="9">
        <f>IF($A95="","",IFERROR($AA95*12/$P95,0))</f>
        <v/>
      </c>
      <c r="AC95" s="3" t="n"/>
    </row>
    <row r="96" ht="22" customHeight="1">
      <c r="A96" s="3" t="n"/>
      <c r="B96" s="3" t="n"/>
      <c r="C96" s="3" t="n"/>
      <c r="D96" s="4" t="n"/>
      <c r="E96" s="3" t="n"/>
      <c r="F96" s="3" t="n"/>
      <c r="G96" s="4" t="n"/>
      <c r="H96" s="4" t="n"/>
      <c r="I96" s="3" t="n"/>
      <c r="J96" s="39" t="n"/>
      <c r="K96" s="6" t="n"/>
      <c r="L96" s="6" t="n"/>
      <c r="M96" s="6" t="n"/>
      <c r="N96" s="10">
        <f>IF($A96="","",$K96+$L96+$M96)</f>
        <v/>
      </c>
      <c r="O96" s="6" t="n"/>
      <c r="P96" s="10">
        <f>IF($A96="","",$N96-$O96)</f>
        <v/>
      </c>
      <c r="Q96" s="8" t="n"/>
      <c r="R96" s="3" t="n"/>
      <c r="S96" s="10">
        <f>IF($A96="","",IFERROR(PMT($Q96/12,$R96*12,-$O96),0))</f>
        <v/>
      </c>
      <c r="T96" s="6" t="n"/>
      <c r="U96" s="8" t="n"/>
      <c r="V96" s="6" t="n"/>
      <c r="W96" s="6" t="n"/>
      <c r="X96" s="6" t="n"/>
      <c r="Y96" s="8" t="n"/>
      <c r="Z96" s="11">
        <f>IF($A96="","",IFERROR($T96*12/$K96,0))</f>
        <v/>
      </c>
      <c r="AA96" s="10">
        <f>IF($A96="","",$T96*$Y96-$V96-$W96/12-$X96/12-$S96)</f>
        <v/>
      </c>
      <c r="AB96" s="11">
        <f>IF($A96="","",IFERROR($AA96*12/$P96,0))</f>
        <v/>
      </c>
      <c r="AC96" s="3" t="n"/>
    </row>
    <row r="97" ht="22" customHeight="1">
      <c r="A97" s="3" t="n"/>
      <c r="B97" s="3" t="n"/>
      <c r="C97" s="3" t="n"/>
      <c r="D97" s="4" t="n"/>
      <c r="E97" s="3" t="n"/>
      <c r="F97" s="3" t="n"/>
      <c r="G97" s="4" t="n"/>
      <c r="H97" s="4" t="n"/>
      <c r="I97" s="3" t="n"/>
      <c r="J97" s="39" t="n"/>
      <c r="K97" s="6" t="n"/>
      <c r="L97" s="6" t="n"/>
      <c r="M97" s="6" t="n"/>
      <c r="N97" s="7">
        <f>IF($A97="","",$K97+$L97+$M97)</f>
        <v/>
      </c>
      <c r="O97" s="6" t="n"/>
      <c r="P97" s="7">
        <f>IF($A97="","",$N97-$O97)</f>
        <v/>
      </c>
      <c r="Q97" s="8" t="n"/>
      <c r="R97" s="3" t="n"/>
      <c r="S97" s="7">
        <f>IF($A97="","",IFERROR(PMT($Q97/12,$R97*12,-$O97),0))</f>
        <v/>
      </c>
      <c r="T97" s="6" t="n"/>
      <c r="U97" s="8" t="n"/>
      <c r="V97" s="6" t="n"/>
      <c r="W97" s="6" t="n"/>
      <c r="X97" s="6" t="n"/>
      <c r="Y97" s="8" t="n"/>
      <c r="Z97" s="9">
        <f>IF($A97="","",IFERROR($T97*12/$K97,0))</f>
        <v/>
      </c>
      <c r="AA97" s="7">
        <f>IF($A97="","",$T97*$Y97-$V97-$W97/12-$X97/12-$S97)</f>
        <v/>
      </c>
      <c r="AB97" s="9">
        <f>IF($A97="","",IFERROR($AA97*12/$P97,0))</f>
        <v/>
      </c>
      <c r="AC97" s="3" t="n"/>
    </row>
    <row r="98" ht="22" customHeight="1">
      <c r="A98" s="3" t="n"/>
      <c r="B98" s="3" t="n"/>
      <c r="C98" s="3" t="n"/>
      <c r="D98" s="4" t="n"/>
      <c r="E98" s="3" t="n"/>
      <c r="F98" s="3" t="n"/>
      <c r="G98" s="4" t="n"/>
      <c r="H98" s="4" t="n"/>
      <c r="I98" s="3" t="n"/>
      <c r="J98" s="39" t="n"/>
      <c r="K98" s="6" t="n"/>
      <c r="L98" s="6" t="n"/>
      <c r="M98" s="6" t="n"/>
      <c r="N98" s="10">
        <f>IF($A98="","",$K98+$L98+$M98)</f>
        <v/>
      </c>
      <c r="O98" s="6" t="n"/>
      <c r="P98" s="10">
        <f>IF($A98="","",$N98-$O98)</f>
        <v/>
      </c>
      <c r="Q98" s="8" t="n"/>
      <c r="R98" s="3" t="n"/>
      <c r="S98" s="10">
        <f>IF($A98="","",IFERROR(PMT($Q98/12,$R98*12,-$O98),0))</f>
        <v/>
      </c>
      <c r="T98" s="6" t="n"/>
      <c r="U98" s="8" t="n"/>
      <c r="V98" s="6" t="n"/>
      <c r="W98" s="6" t="n"/>
      <c r="X98" s="6" t="n"/>
      <c r="Y98" s="8" t="n"/>
      <c r="Z98" s="11">
        <f>IF($A98="","",IFERROR($T98*12/$K98,0))</f>
        <v/>
      </c>
      <c r="AA98" s="10">
        <f>IF($A98="","",$T98*$Y98-$V98-$W98/12-$X98/12-$S98)</f>
        <v/>
      </c>
      <c r="AB98" s="11">
        <f>IF($A98="","",IFERROR($AA98*12/$P98,0))</f>
        <v/>
      </c>
      <c r="AC98" s="3" t="n"/>
    </row>
    <row r="99" ht="22" customHeight="1">
      <c r="A99" s="3" t="n"/>
      <c r="B99" s="3" t="n"/>
      <c r="C99" s="3" t="n"/>
      <c r="D99" s="4" t="n"/>
      <c r="E99" s="3" t="n"/>
      <c r="F99" s="3" t="n"/>
      <c r="G99" s="4" t="n"/>
      <c r="H99" s="4" t="n"/>
      <c r="I99" s="3" t="n"/>
      <c r="J99" s="39" t="n"/>
      <c r="K99" s="6" t="n"/>
      <c r="L99" s="6" t="n"/>
      <c r="M99" s="6" t="n"/>
      <c r="N99" s="7">
        <f>IF($A99="","",$K99+$L99+$M99)</f>
        <v/>
      </c>
      <c r="O99" s="6" t="n"/>
      <c r="P99" s="7">
        <f>IF($A99="","",$N99-$O99)</f>
        <v/>
      </c>
      <c r="Q99" s="8" t="n"/>
      <c r="R99" s="3" t="n"/>
      <c r="S99" s="7">
        <f>IF($A99="","",IFERROR(PMT($Q99/12,$R99*12,-$O99),0))</f>
        <v/>
      </c>
      <c r="T99" s="6" t="n"/>
      <c r="U99" s="8" t="n"/>
      <c r="V99" s="6" t="n"/>
      <c r="W99" s="6" t="n"/>
      <c r="X99" s="6" t="n"/>
      <c r="Y99" s="8" t="n"/>
      <c r="Z99" s="9">
        <f>IF($A99="","",IFERROR($T99*12/$K99,0))</f>
        <v/>
      </c>
      <c r="AA99" s="7">
        <f>IF($A99="","",$T99*$Y99-$V99-$W99/12-$X99/12-$S99)</f>
        <v/>
      </c>
      <c r="AB99" s="9">
        <f>IF($A99="","",IFERROR($AA99*12/$P99,0))</f>
        <v/>
      </c>
      <c r="AC99" s="3" t="n"/>
    </row>
    <row r="100" ht="22" customHeight="1">
      <c r="A100" s="3" t="n"/>
      <c r="B100" s="3" t="n"/>
      <c r="C100" s="3" t="n"/>
      <c r="D100" s="4" t="n"/>
      <c r="E100" s="3" t="n"/>
      <c r="F100" s="3" t="n"/>
      <c r="G100" s="4" t="n"/>
      <c r="H100" s="4" t="n"/>
      <c r="I100" s="3" t="n"/>
      <c r="J100" s="39" t="n"/>
      <c r="K100" s="6" t="n"/>
      <c r="L100" s="6" t="n"/>
      <c r="M100" s="6" t="n"/>
      <c r="N100" s="10">
        <f>IF($A100="","",$K100+$L100+$M100)</f>
        <v/>
      </c>
      <c r="O100" s="6" t="n"/>
      <c r="P100" s="10">
        <f>IF($A100="","",$N100-$O100)</f>
        <v/>
      </c>
      <c r="Q100" s="8" t="n"/>
      <c r="R100" s="3" t="n"/>
      <c r="S100" s="10">
        <f>IF($A100="","",IFERROR(PMT($Q100/12,$R100*12,-$O100),0))</f>
        <v/>
      </c>
      <c r="T100" s="6" t="n"/>
      <c r="U100" s="8" t="n"/>
      <c r="V100" s="6" t="n"/>
      <c r="W100" s="6" t="n"/>
      <c r="X100" s="6" t="n"/>
      <c r="Y100" s="8" t="n"/>
      <c r="Z100" s="11">
        <f>IF($A100="","",IFERROR($T100*12/$K100,0))</f>
        <v/>
      </c>
      <c r="AA100" s="10">
        <f>IF($A100="","",$T100*$Y100-$V100-$W100/12-$X100/12-$S100)</f>
        <v/>
      </c>
      <c r="AB100" s="11">
        <f>IF($A100="","",IFERROR($AA100*12/$P100,0))</f>
        <v/>
      </c>
      <c r="AC100" s="3" t="n"/>
    </row>
    <row r="101" ht="22" customHeight="1">
      <c r="A101" s="3" t="n"/>
      <c r="B101" s="3" t="n"/>
      <c r="C101" s="3" t="n"/>
      <c r="D101" s="4" t="n"/>
      <c r="E101" s="3" t="n"/>
      <c r="F101" s="3" t="n"/>
      <c r="G101" s="4" t="n"/>
      <c r="H101" s="4" t="n"/>
      <c r="I101" s="3" t="n"/>
      <c r="J101" s="39" t="n"/>
      <c r="K101" s="6" t="n"/>
      <c r="L101" s="6" t="n"/>
      <c r="M101" s="6" t="n"/>
      <c r="N101" s="7">
        <f>IF($A101="","",$K101+$L101+$M101)</f>
        <v/>
      </c>
      <c r="O101" s="6" t="n"/>
      <c r="P101" s="7">
        <f>IF($A101="","",$N101-$O101)</f>
        <v/>
      </c>
      <c r="Q101" s="8" t="n"/>
      <c r="R101" s="3" t="n"/>
      <c r="S101" s="7">
        <f>IF($A101="","",IFERROR(PMT($Q101/12,$R101*12,-$O101),0))</f>
        <v/>
      </c>
      <c r="T101" s="6" t="n"/>
      <c r="U101" s="8" t="n"/>
      <c r="V101" s="6" t="n"/>
      <c r="W101" s="6" t="n"/>
      <c r="X101" s="6" t="n"/>
      <c r="Y101" s="8" t="n"/>
      <c r="Z101" s="9">
        <f>IF($A101="","",IFERROR($T101*12/$K101,0))</f>
        <v/>
      </c>
      <c r="AA101" s="7">
        <f>IF($A101="","",$T101*$Y101-$V101-$W101/12-$X101/12-$S101)</f>
        <v/>
      </c>
      <c r="AB101" s="9">
        <f>IF($A101="","",IFERROR($AA101*12/$P101,0))</f>
        <v/>
      </c>
      <c r="AC101" s="3" t="n"/>
    </row>
    <row r="102" ht="22" customHeight="1">
      <c r="A102" s="3" t="n"/>
      <c r="B102" s="3" t="n"/>
      <c r="C102" s="3" t="n"/>
      <c r="D102" s="4" t="n"/>
      <c r="E102" s="3" t="n"/>
      <c r="F102" s="3" t="n"/>
      <c r="G102" s="4" t="n"/>
      <c r="H102" s="4" t="n"/>
      <c r="I102" s="3" t="n"/>
      <c r="J102" s="39" t="n"/>
      <c r="K102" s="6" t="n"/>
      <c r="L102" s="6" t="n"/>
      <c r="M102" s="6" t="n"/>
      <c r="N102" s="10">
        <f>IF($A102="","",$K102+$L102+$M102)</f>
        <v/>
      </c>
      <c r="O102" s="6" t="n"/>
      <c r="P102" s="10">
        <f>IF($A102="","",$N102-$O102)</f>
        <v/>
      </c>
      <c r="Q102" s="8" t="n"/>
      <c r="R102" s="3" t="n"/>
      <c r="S102" s="10">
        <f>IF($A102="","",IFERROR(PMT($Q102/12,$R102*12,-$O102),0))</f>
        <v/>
      </c>
      <c r="T102" s="6" t="n"/>
      <c r="U102" s="8" t="n"/>
      <c r="V102" s="6" t="n"/>
      <c r="W102" s="6" t="n"/>
      <c r="X102" s="6" t="n"/>
      <c r="Y102" s="8" t="n"/>
      <c r="Z102" s="11">
        <f>IF($A102="","",IFERROR($T102*12/$K102,0))</f>
        <v/>
      </c>
      <c r="AA102" s="10">
        <f>IF($A102="","",$T102*$Y102-$V102-$W102/12-$X102/12-$S102)</f>
        <v/>
      </c>
      <c r="AB102" s="11">
        <f>IF($A102="","",IFERROR($AA102*12/$P102,0))</f>
        <v/>
      </c>
      <c r="AC102" s="3" t="n"/>
    </row>
    <row r="103" ht="22" customHeight="1">
      <c r="A103" s="3" t="n"/>
      <c r="B103" s="3" t="n"/>
      <c r="C103" s="3" t="n"/>
      <c r="D103" s="4" t="n"/>
      <c r="E103" s="3" t="n"/>
      <c r="F103" s="3" t="n"/>
      <c r="G103" s="4" t="n"/>
      <c r="H103" s="4" t="n"/>
      <c r="I103" s="3" t="n"/>
      <c r="J103" s="39" t="n"/>
      <c r="K103" s="6" t="n"/>
      <c r="L103" s="6" t="n"/>
      <c r="M103" s="6" t="n"/>
      <c r="N103" s="7">
        <f>IF($A103="","",$K103+$L103+$M103)</f>
        <v/>
      </c>
      <c r="O103" s="6" t="n"/>
      <c r="P103" s="7">
        <f>IF($A103="","",$N103-$O103)</f>
        <v/>
      </c>
      <c r="Q103" s="8" t="n"/>
      <c r="R103" s="3" t="n"/>
      <c r="S103" s="7">
        <f>IF($A103="","",IFERROR(PMT($Q103/12,$R103*12,-$O103),0))</f>
        <v/>
      </c>
      <c r="T103" s="6" t="n"/>
      <c r="U103" s="8" t="n"/>
      <c r="V103" s="6" t="n"/>
      <c r="W103" s="6" t="n"/>
      <c r="X103" s="6" t="n"/>
      <c r="Y103" s="8" t="n"/>
      <c r="Z103" s="9">
        <f>IF($A103="","",IFERROR($T103*12/$K103,0))</f>
        <v/>
      </c>
      <c r="AA103" s="7">
        <f>IF($A103="","",$T103*$Y103-$V103-$W103/12-$X103/12-$S103)</f>
        <v/>
      </c>
      <c r="AB103" s="9">
        <f>IF($A103="","",IFERROR($AA103*12/$P103,0))</f>
        <v/>
      </c>
      <c r="AC103" s="3" t="n"/>
    </row>
    <row r="104" ht="22" customHeight="1">
      <c r="A104" s="3" t="n"/>
      <c r="B104" s="3" t="n"/>
      <c r="C104" s="3" t="n"/>
      <c r="D104" s="4" t="n"/>
      <c r="E104" s="3" t="n"/>
      <c r="F104" s="3" t="n"/>
      <c r="G104" s="4" t="n"/>
      <c r="H104" s="4" t="n"/>
      <c r="I104" s="3" t="n"/>
      <c r="J104" s="39" t="n"/>
      <c r="K104" s="6" t="n"/>
      <c r="L104" s="6" t="n"/>
      <c r="M104" s="6" t="n"/>
      <c r="N104" s="10">
        <f>IF($A104="","",$K104+$L104+$M104)</f>
        <v/>
      </c>
      <c r="O104" s="6" t="n"/>
      <c r="P104" s="10">
        <f>IF($A104="","",$N104-$O104)</f>
        <v/>
      </c>
      <c r="Q104" s="8" t="n"/>
      <c r="R104" s="3" t="n"/>
      <c r="S104" s="10">
        <f>IF($A104="","",IFERROR(PMT($Q104/12,$R104*12,-$O104),0))</f>
        <v/>
      </c>
      <c r="T104" s="6" t="n"/>
      <c r="U104" s="8" t="n"/>
      <c r="V104" s="6" t="n"/>
      <c r="W104" s="6" t="n"/>
      <c r="X104" s="6" t="n"/>
      <c r="Y104" s="8" t="n"/>
      <c r="Z104" s="11">
        <f>IF($A104="","",IFERROR($T104*12/$K104,0))</f>
        <v/>
      </c>
      <c r="AA104" s="10">
        <f>IF($A104="","",$T104*$Y104-$V104-$W104/12-$X104/12-$S104)</f>
        <v/>
      </c>
      <c r="AB104" s="11">
        <f>IF($A104="","",IFERROR($AA104*12/$P104,0))</f>
        <v/>
      </c>
      <c r="AC104" s="3" t="n"/>
    </row>
  </sheetData>
  <autoFilter ref="A4:AC104"/>
  <mergeCells count="1">
    <mergeCell ref="A1:AC1"/>
  </mergeCells>
  <conditionalFormatting sqref="AA5:AA104">
    <cfRule type="expression" priority="1" dxfId="0">
      <formula>$AA5&lt;0</formula>
    </cfRule>
    <cfRule type="expression" priority="2" dxfId="1">
      <formula>$AA5&gt;0</formula>
    </cfRule>
  </conditionalFormatting>
  <conditionalFormatting sqref="AB5:AB104">
    <cfRule type="expression" priority="3" dxfId="0">
      <formula>$AB5&lt;0</formula>
    </cfRule>
  </conditionalFormatting>
  <conditionalFormatting sqref="Y5:Y104">
    <cfRule type="cellIs" priority="4" operator="lessThan" dxfId="0">
      <formula>0.9</formula>
    </cfRule>
  </conditionalFormatting>
  <dataValidations count="3">
    <dataValidation sqref="B5:B104" showErrorMessage="1" showInputMessage="1" allowBlank="1" type="list">
      <formula1>"En cartera,En análisis,Previsto"</formula1>
    </dataValidation>
    <dataValidation sqref="C5:C104" showErrorMessage="1" showInputMessage="1" allowBlank="1" type="list">
      <formula1>"Piso,Vivienda,Local transformable,Apartamento,Chalet adosado"</formula1>
    </dataValidation>
    <dataValidation sqref="H5:H104" showErrorMessage="1" showInputMessage="1" allowBlank="1" type="list">
      <formula1>"María García,Antonio López,Carmen Ruiz,José Martínez,Laura Fernández,Manuel Sánchez,Inversiones García Patrimonial S.L."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Y509"/>
  <sheetViews>
    <sheetView showGridLines="0" workbookViewId="0">
      <pane ySplit="9" topLeftCell="A10" activePane="bottomLeft" state="frozen"/>
      <selection pane="bottomLeft" activeCell="A1" sqref="A1"/>
    </sheetView>
  </sheetViews>
  <sheetFormatPr baseColWidth="8" defaultRowHeight="15"/>
  <cols>
    <col width="10" customWidth="1" min="1" max="1"/>
    <col width="12" customWidth="1" min="2" max="2"/>
    <col width="16" customWidth="1" min="3" max="3"/>
    <col width="19" customWidth="1" min="4" max="4"/>
    <col width="20" customWidth="1" min="5" max="5"/>
    <col width="17" customWidth="1" min="6" max="6"/>
    <col width="17" customWidth="1" min="7" max="7"/>
    <col width="12" customWidth="1" min="8" max="8"/>
    <col width="17" customWidth="1" min="9" max="9"/>
    <col width="14" customWidth="1" min="10" max="10"/>
    <col width="14" customWidth="1" min="11" max="11"/>
    <col width="14" customWidth="1" min="12" max="12"/>
    <col width="15" customWidth="1" min="13" max="13"/>
    <col width="18" customWidth="1" min="14" max="14"/>
    <col width="17" customWidth="1" min="15" max="15"/>
    <col width="19" customWidth="1" min="16" max="16"/>
    <col width="22" customWidth="1" min="17" max="17"/>
    <col width="20" customWidth="1" min="18" max="18"/>
    <col width="14" customWidth="1" min="19" max="19"/>
    <col width="18" customWidth="1" min="20" max="20"/>
    <col width="22" customWidth="1" min="21" max="21"/>
    <col width="17" customWidth="1" min="22" max="22"/>
    <col width="18" customWidth="1" min="23" max="23"/>
    <col width="18" customWidth="1" min="24" max="24"/>
    <col width="14" customWidth="1" min="25" max="25"/>
  </cols>
  <sheetData>
    <row r="1" ht="28" customHeight="1">
      <c r="A1" s="1" t="inlineStr">
        <is>
          <t>Proyección financiera anual 2026-2030</t>
        </is>
      </c>
    </row>
    <row r="2"/>
    <row r="3">
      <c r="A3" s="12" t="inlineStr">
        <is>
          <t>Revalorización anual</t>
        </is>
      </c>
      <c r="B3" s="13" t="n">
        <v>0.03</v>
      </c>
      <c r="D3" s="12" t="inlineStr">
        <is>
          <t>Mantenimiento sobre ingresos</t>
        </is>
      </c>
      <c r="E3" s="13" t="n">
        <v>0.04</v>
      </c>
    </row>
    <row r="4">
      <c r="A4" s="12" t="inlineStr">
        <is>
          <t>Gestión inmobiliaria sobre ingresos</t>
        </is>
      </c>
      <c r="B4" s="13" t="n">
        <v>0.05</v>
      </c>
      <c r="D4" s="12" t="inlineStr">
        <is>
          <t>Ocupación base</t>
        </is>
      </c>
      <c r="E4" s="13" t="n">
        <v>0.95</v>
      </c>
    </row>
    <row r="5">
      <c r="A5" s="12" t="inlineStr">
        <is>
          <t>IRPF estimado</t>
        </is>
      </c>
      <c r="B5" s="13" t="n">
        <v>0.19</v>
      </c>
      <c r="D5" s="12" t="inlineStr">
        <is>
          <t>Amortización fiscal estimada</t>
        </is>
      </c>
      <c r="E5" s="13" t="n">
        <v>0.03</v>
      </c>
    </row>
    <row r="6"/>
    <row r="7" ht="34" customHeight="1">
      <c r="A7" s="14" t="inlineStr">
        <is>
          <t>Nota fiscal: el IRPF es una estimación. La tributación real depende del contribuyente, la reducción aplicable al alquiler de vivienda habitual, los gastos deducibles y la normativa vigente.</t>
        </is>
      </c>
    </row>
    <row r="8"/>
    <row r="9" ht="38" customHeight="1">
      <c r="A9" s="2" t="inlineStr">
        <is>
          <t>Año</t>
        </is>
      </c>
      <c r="B9" s="2" t="inlineStr">
        <is>
          <t>ID activo</t>
        </is>
      </c>
      <c r="C9" s="2" t="inlineStr">
        <is>
          <t>Municipio</t>
        </is>
      </c>
      <c r="D9" s="2" t="inlineStr">
        <is>
          <t>Precio o inversión inicial</t>
        </is>
      </c>
      <c r="E9" s="2" t="inlineStr">
        <is>
          <t>Renta mensual proyectada</t>
        </is>
      </c>
      <c r="F9" s="2" t="inlineStr">
        <is>
          <t>Crecimiento de renta</t>
        </is>
      </c>
      <c r="G9" s="2" t="inlineStr">
        <is>
          <t>Renta anual bruta</t>
        </is>
      </c>
      <c r="H9" s="2" t="inlineStr">
        <is>
          <t>Ocupación</t>
        </is>
      </c>
      <c r="I9" s="2" t="inlineStr">
        <is>
          <t>Ingresos efectivos</t>
        </is>
      </c>
      <c r="J9" s="2" t="inlineStr">
        <is>
          <t>Comunidad</t>
        </is>
      </c>
      <c r="K9" s="2" t="inlineStr">
        <is>
          <t>IBI</t>
        </is>
      </c>
      <c r="L9" s="2" t="inlineStr">
        <is>
          <t>Seguro</t>
        </is>
      </c>
      <c r="M9" s="2" t="inlineStr">
        <is>
          <t>Mantenimiento</t>
        </is>
      </c>
      <c r="N9" s="2" t="inlineStr">
        <is>
          <t>Gestión inmobiliaria</t>
        </is>
      </c>
      <c r="O9" s="2" t="inlineStr">
        <is>
          <t>Gastos deducibles</t>
        </is>
      </c>
      <c r="P9" s="2" t="inlineStr">
        <is>
          <t>Intereses hipotecarios</t>
        </is>
      </c>
      <c r="Q9" s="2" t="inlineStr">
        <is>
          <t>Amortización fiscal estimada</t>
        </is>
      </c>
      <c r="R9" s="2" t="inlineStr">
        <is>
          <t>Resultado antes de impuestos</t>
        </is>
      </c>
      <c r="S9" s="2" t="inlineStr">
        <is>
          <t>IRPF estimado</t>
        </is>
      </c>
      <c r="T9" s="2" t="inlineStr">
        <is>
          <t>Flujo de caja anual</t>
        </is>
      </c>
      <c r="U9" s="2" t="inlineStr">
        <is>
          <t>Saldo hipotecario estimado</t>
        </is>
      </c>
      <c r="V9" s="2" t="inlineStr">
        <is>
          <t>Valor de mercado</t>
        </is>
      </c>
      <c r="W9" s="2" t="inlineStr">
        <is>
          <t>Revalorización anual</t>
        </is>
      </c>
      <c r="X9" s="2" t="inlineStr">
        <is>
          <t>Patrimonio neto</t>
        </is>
      </c>
      <c r="Y9" s="2" t="inlineStr">
        <is>
          <t>ROI anual</t>
        </is>
      </c>
    </row>
    <row r="10" ht="21" customHeight="1">
      <c r="A10" s="3" t="n">
        <v>2026</v>
      </c>
      <c r="B10" s="3" t="inlineStr">
        <is>
          <t>ACT-001</t>
        </is>
      </c>
      <c r="C10" s="15">
        <f>IF($B10="","",IFERROR(VLOOKUP($B10,'Cartera'!$A$5:$AC$104,5,FALSE),""))</f>
        <v/>
      </c>
      <c r="D10" s="7">
        <f>IF($B10="","",IFERROR(VLOOKUP($B10,'Cartera'!$A$5:$AC$104,14,FALSE),0))</f>
        <v/>
      </c>
      <c r="E10" s="7">
        <f>IF($B10="","",IFERROR(VLOOKUP($B10,'Cartera'!$A$5:$AC$104,20,FALSE)*(1+$F10)^($A10-2026),0))</f>
        <v/>
      </c>
      <c r="F10" s="9">
        <f>IF($B10="","",IFERROR(VLOOKUP($B10,'Cartera'!$A$5:$AC$104,21,FALSE),0))</f>
        <v/>
      </c>
      <c r="G10" s="7">
        <f>IF($B10="","",$E10*12)</f>
        <v/>
      </c>
      <c r="H10" s="9">
        <f>IF($B10="","",IFERROR(VLOOKUP($B10,'Cartera'!$A$5:$AC$104,25,FALSE),'Proyección 5 años'!$E$4))</f>
        <v/>
      </c>
      <c r="I10" s="7">
        <f>IF($B10="","",$G10*$H10)</f>
        <v/>
      </c>
      <c r="J10" s="7">
        <f>IF($B10="","",IFERROR(VLOOKUP($B10,'Cartera'!$A$5:$AC$104,22,FALSE)*12,0))</f>
        <v/>
      </c>
      <c r="K10" s="7">
        <f>IF($B10="","",IFERROR(VLOOKUP($B10,'Cartera'!$A$5:$AC$104,23,FALSE),0))</f>
        <v/>
      </c>
      <c r="L10" s="7">
        <f>IF($B10="","",IFERROR(VLOOKUP($B10,'Cartera'!$A$5:$AC$104,24,FALSE),0))</f>
        <v/>
      </c>
      <c r="M10" s="7">
        <f>IF($B10="","",$I10*'Proyección 5 años'!$E$3)</f>
        <v/>
      </c>
      <c r="N10" s="7">
        <f>IF($B10="","",$I10*'Proyección 5 años'!$B$4)</f>
        <v/>
      </c>
      <c r="O10" s="7">
        <f>IF($B10="","",SUM($J10:$N10))</f>
        <v/>
      </c>
      <c r="P10" s="7">
        <f>IF($B10="","",IFERROR(VLOOKUP($B10,'Cartera'!$A$5:$AC$104,15,FALSE)*VLOOKUP($B10,'Cartera'!$A$5:$AC$104,17,FALSE),0))</f>
        <v/>
      </c>
      <c r="Q10" s="7">
        <f>IF($B10="","",$D10*'Proyección 5 años'!$E$5)</f>
        <v/>
      </c>
      <c r="R10" s="7">
        <f>IF($B10="","",$I10-SUM($J10:$N10,$P10:$Q10))</f>
        <v/>
      </c>
      <c r="S10" s="7">
        <f>IF($B10="","",IF($R10&gt;0,$R10*'Proyección 5 años'!$B$5,0))</f>
        <v/>
      </c>
      <c r="T10" s="7">
        <f>IF($B10="","",$R10-$S10)</f>
        <v/>
      </c>
      <c r="U10" s="7">
        <f>IF($B10="","",MAX(0,IFERROR(VLOOKUP($B10,'Cartera'!$A$5:$AC$104,15,FALSE)-($A10-2026+1)*VLOOKUP($B10,'Cartera'!$A$5:$AC$104,19,FALSE)*12*0.55,0)))</f>
        <v/>
      </c>
      <c r="V10" s="7">
        <f>IF($B10="","",$D10*(1+'Proyección 5 años'!$B$3)^($A10-2026))</f>
        <v/>
      </c>
      <c r="W10" s="9">
        <f>IF($B10="","",'Proyección 5 años'!$B$3)</f>
        <v/>
      </c>
      <c r="X10" s="7">
        <f>IF($B10="","",$V10-$U10)</f>
        <v/>
      </c>
      <c r="Y10" s="9">
        <f>IF($B10="","",IFERROR($T10/$D10,0))</f>
        <v/>
      </c>
    </row>
    <row r="11" ht="21" customHeight="1">
      <c r="A11" s="3" t="n">
        <v>2027</v>
      </c>
      <c r="B11" s="3" t="inlineStr">
        <is>
          <t>ACT-001</t>
        </is>
      </c>
      <c r="C11" s="16">
        <f>IF($B11="","",IFERROR(VLOOKUP($B11,'Cartera'!$A$5:$AC$104,5,FALSE),""))</f>
        <v/>
      </c>
      <c r="D11" s="10">
        <f>IF($B11="","",IFERROR(VLOOKUP($B11,'Cartera'!$A$5:$AC$104,14,FALSE),0))</f>
        <v/>
      </c>
      <c r="E11" s="10">
        <f>IF($B11="","",IFERROR(VLOOKUP($B11,'Cartera'!$A$5:$AC$104,20,FALSE)*(1+$F11)^($A11-2026),0))</f>
        <v/>
      </c>
      <c r="F11" s="11">
        <f>IF($B11="","",IFERROR(VLOOKUP($B11,'Cartera'!$A$5:$AC$104,21,FALSE),0))</f>
        <v/>
      </c>
      <c r="G11" s="10">
        <f>IF($B11="","",$E11*12)</f>
        <v/>
      </c>
      <c r="H11" s="11">
        <f>IF($B11="","",IFERROR(VLOOKUP($B11,'Cartera'!$A$5:$AC$104,25,FALSE),'Proyección 5 años'!$E$4))</f>
        <v/>
      </c>
      <c r="I11" s="10">
        <f>IF($B11="","",$G11*$H11)</f>
        <v/>
      </c>
      <c r="J11" s="10">
        <f>IF($B11="","",IFERROR(VLOOKUP($B11,'Cartera'!$A$5:$AC$104,22,FALSE)*12,0))</f>
        <v/>
      </c>
      <c r="K11" s="10">
        <f>IF($B11="","",IFERROR(VLOOKUP($B11,'Cartera'!$A$5:$AC$104,23,FALSE),0))</f>
        <v/>
      </c>
      <c r="L11" s="10">
        <f>IF($B11="","",IFERROR(VLOOKUP($B11,'Cartera'!$A$5:$AC$104,24,FALSE),0))</f>
        <v/>
      </c>
      <c r="M11" s="10">
        <f>IF($B11="","",$I11*'Proyección 5 años'!$E$3)</f>
        <v/>
      </c>
      <c r="N11" s="10">
        <f>IF($B11="","",$I11*'Proyección 5 años'!$B$4)</f>
        <v/>
      </c>
      <c r="O11" s="10">
        <f>IF($B11="","",SUM($J11:$N11))</f>
        <v/>
      </c>
      <c r="P11" s="10">
        <f>IF($B11="","",IFERROR(VLOOKUP($B11,'Cartera'!$A$5:$AC$104,15,FALSE)*VLOOKUP($B11,'Cartera'!$A$5:$AC$104,17,FALSE),0))</f>
        <v/>
      </c>
      <c r="Q11" s="10">
        <f>IF($B11="","",$D11*'Proyección 5 años'!$E$5)</f>
        <v/>
      </c>
      <c r="R11" s="10">
        <f>IF($B11="","",$I11-SUM($J11:$N11,$P11:$Q11))</f>
        <v/>
      </c>
      <c r="S11" s="10">
        <f>IF($B11="","",IF($R11&gt;0,$R11*'Proyección 5 años'!$B$5,0))</f>
        <v/>
      </c>
      <c r="T11" s="10">
        <f>IF($B11="","",$R11-$S11)</f>
        <v/>
      </c>
      <c r="U11" s="10">
        <f>IF($B11="","",MAX(0,IFERROR(VLOOKUP($B11,'Cartera'!$A$5:$AC$104,15,FALSE)-($A11-2026+1)*VLOOKUP($B11,'Cartera'!$A$5:$AC$104,19,FALSE)*12*0.55,0)))</f>
        <v/>
      </c>
      <c r="V11" s="10">
        <f>IF($B11="","",$D11*(1+'Proyección 5 años'!$B$3)^($A11-2026))</f>
        <v/>
      </c>
      <c r="W11" s="11">
        <f>IF($B11="","",'Proyección 5 años'!$B$3)</f>
        <v/>
      </c>
      <c r="X11" s="10">
        <f>IF($B11="","",$V11-$U11)</f>
        <v/>
      </c>
      <c r="Y11" s="11">
        <f>IF($B11="","",IFERROR($T11/$D11,0))</f>
        <v/>
      </c>
    </row>
    <row r="12" ht="21" customHeight="1">
      <c r="A12" s="3" t="n">
        <v>2028</v>
      </c>
      <c r="B12" s="3" t="inlineStr">
        <is>
          <t>ACT-001</t>
        </is>
      </c>
      <c r="C12" s="15">
        <f>IF($B12="","",IFERROR(VLOOKUP($B12,'Cartera'!$A$5:$AC$104,5,FALSE),""))</f>
        <v/>
      </c>
      <c r="D12" s="7">
        <f>IF($B12="","",IFERROR(VLOOKUP($B12,'Cartera'!$A$5:$AC$104,14,FALSE),0))</f>
        <v/>
      </c>
      <c r="E12" s="7">
        <f>IF($B12="","",IFERROR(VLOOKUP($B12,'Cartera'!$A$5:$AC$104,20,FALSE)*(1+$F12)^($A12-2026),0))</f>
        <v/>
      </c>
      <c r="F12" s="9">
        <f>IF($B12="","",IFERROR(VLOOKUP($B12,'Cartera'!$A$5:$AC$104,21,FALSE),0))</f>
        <v/>
      </c>
      <c r="G12" s="7">
        <f>IF($B12="","",$E12*12)</f>
        <v/>
      </c>
      <c r="H12" s="9">
        <f>IF($B12="","",IFERROR(VLOOKUP($B12,'Cartera'!$A$5:$AC$104,25,FALSE),'Proyección 5 años'!$E$4))</f>
        <v/>
      </c>
      <c r="I12" s="7">
        <f>IF($B12="","",$G12*$H12)</f>
        <v/>
      </c>
      <c r="J12" s="7">
        <f>IF($B12="","",IFERROR(VLOOKUP($B12,'Cartera'!$A$5:$AC$104,22,FALSE)*12,0))</f>
        <v/>
      </c>
      <c r="K12" s="7">
        <f>IF($B12="","",IFERROR(VLOOKUP($B12,'Cartera'!$A$5:$AC$104,23,FALSE),0))</f>
        <v/>
      </c>
      <c r="L12" s="7">
        <f>IF($B12="","",IFERROR(VLOOKUP($B12,'Cartera'!$A$5:$AC$104,24,FALSE),0))</f>
        <v/>
      </c>
      <c r="M12" s="7">
        <f>IF($B12="","",$I12*'Proyección 5 años'!$E$3)</f>
        <v/>
      </c>
      <c r="N12" s="7">
        <f>IF($B12="","",$I12*'Proyección 5 años'!$B$4)</f>
        <v/>
      </c>
      <c r="O12" s="7">
        <f>IF($B12="","",SUM($J12:$N12))</f>
        <v/>
      </c>
      <c r="P12" s="7">
        <f>IF($B12="","",IFERROR(VLOOKUP($B12,'Cartera'!$A$5:$AC$104,15,FALSE)*VLOOKUP($B12,'Cartera'!$A$5:$AC$104,17,FALSE),0))</f>
        <v/>
      </c>
      <c r="Q12" s="7">
        <f>IF($B12="","",$D12*'Proyección 5 años'!$E$5)</f>
        <v/>
      </c>
      <c r="R12" s="7">
        <f>IF($B12="","",$I12-SUM($J12:$N12,$P12:$Q12))</f>
        <v/>
      </c>
      <c r="S12" s="7">
        <f>IF($B12="","",IF($R12&gt;0,$R12*'Proyección 5 años'!$B$5,0))</f>
        <v/>
      </c>
      <c r="T12" s="7">
        <f>IF($B12="","",$R12-$S12)</f>
        <v/>
      </c>
      <c r="U12" s="7">
        <f>IF($B12="","",MAX(0,IFERROR(VLOOKUP($B12,'Cartera'!$A$5:$AC$104,15,FALSE)-($A12-2026+1)*VLOOKUP($B12,'Cartera'!$A$5:$AC$104,19,FALSE)*12*0.55,0)))</f>
        <v/>
      </c>
      <c r="V12" s="7">
        <f>IF($B12="","",$D12*(1+'Proyección 5 años'!$B$3)^($A12-2026))</f>
        <v/>
      </c>
      <c r="W12" s="9">
        <f>IF($B12="","",'Proyección 5 años'!$B$3)</f>
        <v/>
      </c>
      <c r="X12" s="7">
        <f>IF($B12="","",$V12-$U12)</f>
        <v/>
      </c>
      <c r="Y12" s="9">
        <f>IF($B12="","",IFERROR($T12/$D12,0))</f>
        <v/>
      </c>
    </row>
    <row r="13" ht="21" customHeight="1">
      <c r="A13" s="3" t="n">
        <v>2029</v>
      </c>
      <c r="B13" s="3" t="inlineStr">
        <is>
          <t>ACT-001</t>
        </is>
      </c>
      <c r="C13" s="16">
        <f>IF($B13="","",IFERROR(VLOOKUP($B13,'Cartera'!$A$5:$AC$104,5,FALSE),""))</f>
        <v/>
      </c>
      <c r="D13" s="10">
        <f>IF($B13="","",IFERROR(VLOOKUP($B13,'Cartera'!$A$5:$AC$104,14,FALSE),0))</f>
        <v/>
      </c>
      <c r="E13" s="10">
        <f>IF($B13="","",IFERROR(VLOOKUP($B13,'Cartera'!$A$5:$AC$104,20,FALSE)*(1+$F13)^($A13-2026),0))</f>
        <v/>
      </c>
      <c r="F13" s="11">
        <f>IF($B13="","",IFERROR(VLOOKUP($B13,'Cartera'!$A$5:$AC$104,21,FALSE),0))</f>
        <v/>
      </c>
      <c r="G13" s="10">
        <f>IF($B13="","",$E13*12)</f>
        <v/>
      </c>
      <c r="H13" s="11">
        <f>IF($B13="","",IFERROR(VLOOKUP($B13,'Cartera'!$A$5:$AC$104,25,FALSE),'Proyección 5 años'!$E$4))</f>
        <v/>
      </c>
      <c r="I13" s="10">
        <f>IF($B13="","",$G13*$H13)</f>
        <v/>
      </c>
      <c r="J13" s="10">
        <f>IF($B13="","",IFERROR(VLOOKUP($B13,'Cartera'!$A$5:$AC$104,22,FALSE)*12,0))</f>
        <v/>
      </c>
      <c r="K13" s="10">
        <f>IF($B13="","",IFERROR(VLOOKUP($B13,'Cartera'!$A$5:$AC$104,23,FALSE),0))</f>
        <v/>
      </c>
      <c r="L13" s="10">
        <f>IF($B13="","",IFERROR(VLOOKUP($B13,'Cartera'!$A$5:$AC$104,24,FALSE),0))</f>
        <v/>
      </c>
      <c r="M13" s="10">
        <f>IF($B13="","",$I13*'Proyección 5 años'!$E$3)</f>
        <v/>
      </c>
      <c r="N13" s="10">
        <f>IF($B13="","",$I13*'Proyección 5 años'!$B$4)</f>
        <v/>
      </c>
      <c r="O13" s="10">
        <f>IF($B13="","",SUM($J13:$N13))</f>
        <v/>
      </c>
      <c r="P13" s="10">
        <f>IF($B13="","",IFERROR(VLOOKUP($B13,'Cartera'!$A$5:$AC$104,15,FALSE)*VLOOKUP($B13,'Cartera'!$A$5:$AC$104,17,FALSE),0))</f>
        <v/>
      </c>
      <c r="Q13" s="10">
        <f>IF($B13="","",$D13*'Proyección 5 años'!$E$5)</f>
        <v/>
      </c>
      <c r="R13" s="10">
        <f>IF($B13="","",$I13-SUM($J13:$N13,$P13:$Q13))</f>
        <v/>
      </c>
      <c r="S13" s="10">
        <f>IF($B13="","",IF($R13&gt;0,$R13*'Proyección 5 años'!$B$5,0))</f>
        <v/>
      </c>
      <c r="T13" s="10">
        <f>IF($B13="","",$R13-$S13)</f>
        <v/>
      </c>
      <c r="U13" s="10">
        <f>IF($B13="","",MAX(0,IFERROR(VLOOKUP($B13,'Cartera'!$A$5:$AC$104,15,FALSE)-($A13-2026+1)*VLOOKUP($B13,'Cartera'!$A$5:$AC$104,19,FALSE)*12*0.55,0)))</f>
        <v/>
      </c>
      <c r="V13" s="10">
        <f>IF($B13="","",$D13*(1+'Proyección 5 años'!$B$3)^($A13-2026))</f>
        <v/>
      </c>
      <c r="W13" s="11">
        <f>IF($B13="","",'Proyección 5 años'!$B$3)</f>
        <v/>
      </c>
      <c r="X13" s="10">
        <f>IF($B13="","",$V13-$U13)</f>
        <v/>
      </c>
      <c r="Y13" s="11">
        <f>IF($B13="","",IFERROR($T13/$D13,0))</f>
        <v/>
      </c>
    </row>
    <row r="14" ht="21" customHeight="1">
      <c r="A14" s="3" t="n">
        <v>2030</v>
      </c>
      <c r="B14" s="3" t="inlineStr">
        <is>
          <t>ACT-001</t>
        </is>
      </c>
      <c r="C14" s="15">
        <f>IF($B14="","",IFERROR(VLOOKUP($B14,'Cartera'!$A$5:$AC$104,5,FALSE),""))</f>
        <v/>
      </c>
      <c r="D14" s="7">
        <f>IF($B14="","",IFERROR(VLOOKUP($B14,'Cartera'!$A$5:$AC$104,14,FALSE),0))</f>
        <v/>
      </c>
      <c r="E14" s="7">
        <f>IF($B14="","",IFERROR(VLOOKUP($B14,'Cartera'!$A$5:$AC$104,20,FALSE)*(1+$F14)^($A14-2026),0))</f>
        <v/>
      </c>
      <c r="F14" s="9">
        <f>IF($B14="","",IFERROR(VLOOKUP($B14,'Cartera'!$A$5:$AC$104,21,FALSE),0))</f>
        <v/>
      </c>
      <c r="G14" s="7">
        <f>IF($B14="","",$E14*12)</f>
        <v/>
      </c>
      <c r="H14" s="9">
        <f>IF($B14="","",IFERROR(VLOOKUP($B14,'Cartera'!$A$5:$AC$104,25,FALSE),'Proyección 5 años'!$E$4))</f>
        <v/>
      </c>
      <c r="I14" s="7">
        <f>IF($B14="","",$G14*$H14)</f>
        <v/>
      </c>
      <c r="J14" s="7">
        <f>IF($B14="","",IFERROR(VLOOKUP($B14,'Cartera'!$A$5:$AC$104,22,FALSE)*12,0))</f>
        <v/>
      </c>
      <c r="K14" s="7">
        <f>IF($B14="","",IFERROR(VLOOKUP($B14,'Cartera'!$A$5:$AC$104,23,FALSE),0))</f>
        <v/>
      </c>
      <c r="L14" s="7">
        <f>IF($B14="","",IFERROR(VLOOKUP($B14,'Cartera'!$A$5:$AC$104,24,FALSE),0))</f>
        <v/>
      </c>
      <c r="M14" s="7">
        <f>IF($B14="","",$I14*'Proyección 5 años'!$E$3)</f>
        <v/>
      </c>
      <c r="N14" s="7">
        <f>IF($B14="","",$I14*'Proyección 5 años'!$B$4)</f>
        <v/>
      </c>
      <c r="O14" s="7">
        <f>IF($B14="","",SUM($J14:$N14))</f>
        <v/>
      </c>
      <c r="P14" s="7">
        <f>IF($B14="","",IFERROR(VLOOKUP($B14,'Cartera'!$A$5:$AC$104,15,FALSE)*VLOOKUP($B14,'Cartera'!$A$5:$AC$104,17,FALSE),0))</f>
        <v/>
      </c>
      <c r="Q14" s="7">
        <f>IF($B14="","",$D14*'Proyección 5 años'!$E$5)</f>
        <v/>
      </c>
      <c r="R14" s="7">
        <f>IF($B14="","",$I14-SUM($J14:$N14,$P14:$Q14))</f>
        <v/>
      </c>
      <c r="S14" s="7">
        <f>IF($B14="","",IF($R14&gt;0,$R14*'Proyección 5 años'!$B$5,0))</f>
        <v/>
      </c>
      <c r="T14" s="7">
        <f>IF($B14="","",$R14-$S14)</f>
        <v/>
      </c>
      <c r="U14" s="7">
        <f>IF($B14="","",MAX(0,IFERROR(VLOOKUP($B14,'Cartera'!$A$5:$AC$104,15,FALSE)-($A14-2026+1)*VLOOKUP($B14,'Cartera'!$A$5:$AC$104,19,FALSE)*12*0.55,0)))</f>
        <v/>
      </c>
      <c r="V14" s="7">
        <f>IF($B14="","",$D14*(1+'Proyección 5 años'!$B$3)^($A14-2026))</f>
        <v/>
      </c>
      <c r="W14" s="9">
        <f>IF($B14="","",'Proyección 5 años'!$B$3)</f>
        <v/>
      </c>
      <c r="X14" s="7">
        <f>IF($B14="","",$V14-$U14)</f>
        <v/>
      </c>
      <c r="Y14" s="9">
        <f>IF($B14="","",IFERROR($T14/$D14,0))</f>
        <v/>
      </c>
    </row>
    <row r="15" ht="21" customHeight="1">
      <c r="A15" s="3" t="n">
        <v>2026</v>
      </c>
      <c r="B15" s="3" t="inlineStr">
        <is>
          <t>ACT-002</t>
        </is>
      </c>
      <c r="C15" s="16">
        <f>IF($B15="","",IFERROR(VLOOKUP($B15,'Cartera'!$A$5:$AC$104,5,FALSE),""))</f>
        <v/>
      </c>
      <c r="D15" s="10">
        <f>IF($B15="","",IFERROR(VLOOKUP($B15,'Cartera'!$A$5:$AC$104,14,FALSE),0))</f>
        <v/>
      </c>
      <c r="E15" s="10">
        <f>IF($B15="","",IFERROR(VLOOKUP($B15,'Cartera'!$A$5:$AC$104,20,FALSE)*(1+$F15)^($A15-2026),0))</f>
        <v/>
      </c>
      <c r="F15" s="11">
        <f>IF($B15="","",IFERROR(VLOOKUP($B15,'Cartera'!$A$5:$AC$104,21,FALSE),0))</f>
        <v/>
      </c>
      <c r="G15" s="10">
        <f>IF($B15="","",$E15*12)</f>
        <v/>
      </c>
      <c r="H15" s="11">
        <f>IF($B15="","",IFERROR(VLOOKUP($B15,'Cartera'!$A$5:$AC$104,25,FALSE),'Proyección 5 años'!$E$4))</f>
        <v/>
      </c>
      <c r="I15" s="10">
        <f>IF($B15="","",$G15*$H15)</f>
        <v/>
      </c>
      <c r="J15" s="10">
        <f>IF($B15="","",IFERROR(VLOOKUP($B15,'Cartera'!$A$5:$AC$104,22,FALSE)*12,0))</f>
        <v/>
      </c>
      <c r="K15" s="10">
        <f>IF($B15="","",IFERROR(VLOOKUP($B15,'Cartera'!$A$5:$AC$104,23,FALSE),0))</f>
        <v/>
      </c>
      <c r="L15" s="10">
        <f>IF($B15="","",IFERROR(VLOOKUP($B15,'Cartera'!$A$5:$AC$104,24,FALSE),0))</f>
        <v/>
      </c>
      <c r="M15" s="10">
        <f>IF($B15="","",$I15*'Proyección 5 años'!$E$3)</f>
        <v/>
      </c>
      <c r="N15" s="10">
        <f>IF($B15="","",$I15*'Proyección 5 años'!$B$4)</f>
        <v/>
      </c>
      <c r="O15" s="10">
        <f>IF($B15="","",SUM($J15:$N15))</f>
        <v/>
      </c>
      <c r="P15" s="10">
        <f>IF($B15="","",IFERROR(VLOOKUP($B15,'Cartera'!$A$5:$AC$104,15,FALSE)*VLOOKUP($B15,'Cartera'!$A$5:$AC$104,17,FALSE),0))</f>
        <v/>
      </c>
      <c r="Q15" s="10">
        <f>IF($B15="","",$D15*'Proyección 5 años'!$E$5)</f>
        <v/>
      </c>
      <c r="R15" s="10">
        <f>IF($B15="","",$I15-SUM($J15:$N15,$P15:$Q15))</f>
        <v/>
      </c>
      <c r="S15" s="10">
        <f>IF($B15="","",IF($R15&gt;0,$R15*'Proyección 5 años'!$B$5,0))</f>
        <v/>
      </c>
      <c r="T15" s="10">
        <f>IF($B15="","",$R15-$S15)</f>
        <v/>
      </c>
      <c r="U15" s="10">
        <f>IF($B15="","",MAX(0,IFERROR(VLOOKUP($B15,'Cartera'!$A$5:$AC$104,15,FALSE)-($A15-2026+1)*VLOOKUP($B15,'Cartera'!$A$5:$AC$104,19,FALSE)*12*0.55,0)))</f>
        <v/>
      </c>
      <c r="V15" s="10">
        <f>IF($B15="","",$D15*(1+'Proyección 5 años'!$B$3)^($A15-2026))</f>
        <v/>
      </c>
      <c r="W15" s="11">
        <f>IF($B15="","",'Proyección 5 años'!$B$3)</f>
        <v/>
      </c>
      <c r="X15" s="10">
        <f>IF($B15="","",$V15-$U15)</f>
        <v/>
      </c>
      <c r="Y15" s="11">
        <f>IF($B15="","",IFERROR($T15/$D15,0))</f>
        <v/>
      </c>
    </row>
    <row r="16" ht="21" customHeight="1">
      <c r="A16" s="3" t="n">
        <v>2027</v>
      </c>
      <c r="B16" s="3" t="inlineStr">
        <is>
          <t>ACT-002</t>
        </is>
      </c>
      <c r="C16" s="15">
        <f>IF($B16="","",IFERROR(VLOOKUP($B16,'Cartera'!$A$5:$AC$104,5,FALSE),""))</f>
        <v/>
      </c>
      <c r="D16" s="7">
        <f>IF($B16="","",IFERROR(VLOOKUP($B16,'Cartera'!$A$5:$AC$104,14,FALSE),0))</f>
        <v/>
      </c>
      <c r="E16" s="7">
        <f>IF($B16="","",IFERROR(VLOOKUP($B16,'Cartera'!$A$5:$AC$104,20,FALSE)*(1+$F16)^($A16-2026),0))</f>
        <v/>
      </c>
      <c r="F16" s="9">
        <f>IF($B16="","",IFERROR(VLOOKUP($B16,'Cartera'!$A$5:$AC$104,21,FALSE),0))</f>
        <v/>
      </c>
      <c r="G16" s="7">
        <f>IF($B16="","",$E16*12)</f>
        <v/>
      </c>
      <c r="H16" s="9">
        <f>IF($B16="","",IFERROR(VLOOKUP($B16,'Cartera'!$A$5:$AC$104,25,FALSE),'Proyección 5 años'!$E$4))</f>
        <v/>
      </c>
      <c r="I16" s="7">
        <f>IF($B16="","",$G16*$H16)</f>
        <v/>
      </c>
      <c r="J16" s="7">
        <f>IF($B16="","",IFERROR(VLOOKUP($B16,'Cartera'!$A$5:$AC$104,22,FALSE)*12,0))</f>
        <v/>
      </c>
      <c r="K16" s="7">
        <f>IF($B16="","",IFERROR(VLOOKUP($B16,'Cartera'!$A$5:$AC$104,23,FALSE),0))</f>
        <v/>
      </c>
      <c r="L16" s="7">
        <f>IF($B16="","",IFERROR(VLOOKUP($B16,'Cartera'!$A$5:$AC$104,24,FALSE),0))</f>
        <v/>
      </c>
      <c r="M16" s="7">
        <f>IF($B16="","",$I16*'Proyección 5 años'!$E$3)</f>
        <v/>
      </c>
      <c r="N16" s="7">
        <f>IF($B16="","",$I16*'Proyección 5 años'!$B$4)</f>
        <v/>
      </c>
      <c r="O16" s="7">
        <f>IF($B16="","",SUM($J16:$N16))</f>
        <v/>
      </c>
      <c r="P16" s="7">
        <f>IF($B16="","",IFERROR(VLOOKUP($B16,'Cartera'!$A$5:$AC$104,15,FALSE)*VLOOKUP($B16,'Cartera'!$A$5:$AC$104,17,FALSE),0))</f>
        <v/>
      </c>
      <c r="Q16" s="7">
        <f>IF($B16="","",$D16*'Proyección 5 años'!$E$5)</f>
        <v/>
      </c>
      <c r="R16" s="7">
        <f>IF($B16="","",$I16-SUM($J16:$N16,$P16:$Q16))</f>
        <v/>
      </c>
      <c r="S16" s="7">
        <f>IF($B16="","",IF($R16&gt;0,$R16*'Proyección 5 años'!$B$5,0))</f>
        <v/>
      </c>
      <c r="T16" s="7">
        <f>IF($B16="","",$R16-$S16)</f>
        <v/>
      </c>
      <c r="U16" s="7">
        <f>IF($B16="","",MAX(0,IFERROR(VLOOKUP($B16,'Cartera'!$A$5:$AC$104,15,FALSE)-($A16-2026+1)*VLOOKUP($B16,'Cartera'!$A$5:$AC$104,19,FALSE)*12*0.55,0)))</f>
        <v/>
      </c>
      <c r="V16" s="7">
        <f>IF($B16="","",$D16*(1+'Proyección 5 años'!$B$3)^($A16-2026))</f>
        <v/>
      </c>
      <c r="W16" s="9">
        <f>IF($B16="","",'Proyección 5 años'!$B$3)</f>
        <v/>
      </c>
      <c r="X16" s="7">
        <f>IF($B16="","",$V16-$U16)</f>
        <v/>
      </c>
      <c r="Y16" s="9">
        <f>IF($B16="","",IFERROR($T16/$D16,0))</f>
        <v/>
      </c>
    </row>
    <row r="17" ht="21" customHeight="1">
      <c r="A17" s="3" t="n">
        <v>2028</v>
      </c>
      <c r="B17" s="3" t="inlineStr">
        <is>
          <t>ACT-002</t>
        </is>
      </c>
      <c r="C17" s="16">
        <f>IF($B17="","",IFERROR(VLOOKUP($B17,'Cartera'!$A$5:$AC$104,5,FALSE),""))</f>
        <v/>
      </c>
      <c r="D17" s="10">
        <f>IF($B17="","",IFERROR(VLOOKUP($B17,'Cartera'!$A$5:$AC$104,14,FALSE),0))</f>
        <v/>
      </c>
      <c r="E17" s="10">
        <f>IF($B17="","",IFERROR(VLOOKUP($B17,'Cartera'!$A$5:$AC$104,20,FALSE)*(1+$F17)^($A17-2026),0))</f>
        <v/>
      </c>
      <c r="F17" s="11">
        <f>IF($B17="","",IFERROR(VLOOKUP($B17,'Cartera'!$A$5:$AC$104,21,FALSE),0))</f>
        <v/>
      </c>
      <c r="G17" s="10">
        <f>IF($B17="","",$E17*12)</f>
        <v/>
      </c>
      <c r="H17" s="11">
        <f>IF($B17="","",IFERROR(VLOOKUP($B17,'Cartera'!$A$5:$AC$104,25,FALSE),'Proyección 5 años'!$E$4))</f>
        <v/>
      </c>
      <c r="I17" s="10">
        <f>IF($B17="","",$G17*$H17)</f>
        <v/>
      </c>
      <c r="J17" s="10">
        <f>IF($B17="","",IFERROR(VLOOKUP($B17,'Cartera'!$A$5:$AC$104,22,FALSE)*12,0))</f>
        <v/>
      </c>
      <c r="K17" s="10">
        <f>IF($B17="","",IFERROR(VLOOKUP($B17,'Cartera'!$A$5:$AC$104,23,FALSE),0))</f>
        <v/>
      </c>
      <c r="L17" s="10">
        <f>IF($B17="","",IFERROR(VLOOKUP($B17,'Cartera'!$A$5:$AC$104,24,FALSE),0))</f>
        <v/>
      </c>
      <c r="M17" s="10">
        <f>IF($B17="","",$I17*'Proyección 5 años'!$E$3)</f>
        <v/>
      </c>
      <c r="N17" s="10">
        <f>IF($B17="","",$I17*'Proyección 5 años'!$B$4)</f>
        <v/>
      </c>
      <c r="O17" s="10">
        <f>IF($B17="","",SUM($J17:$N17))</f>
        <v/>
      </c>
      <c r="P17" s="10">
        <f>IF($B17="","",IFERROR(VLOOKUP($B17,'Cartera'!$A$5:$AC$104,15,FALSE)*VLOOKUP($B17,'Cartera'!$A$5:$AC$104,17,FALSE),0))</f>
        <v/>
      </c>
      <c r="Q17" s="10">
        <f>IF($B17="","",$D17*'Proyección 5 años'!$E$5)</f>
        <v/>
      </c>
      <c r="R17" s="10">
        <f>IF($B17="","",$I17-SUM($J17:$N17,$P17:$Q17))</f>
        <v/>
      </c>
      <c r="S17" s="10">
        <f>IF($B17="","",IF($R17&gt;0,$R17*'Proyección 5 años'!$B$5,0))</f>
        <v/>
      </c>
      <c r="T17" s="10">
        <f>IF($B17="","",$R17-$S17)</f>
        <v/>
      </c>
      <c r="U17" s="10">
        <f>IF($B17="","",MAX(0,IFERROR(VLOOKUP($B17,'Cartera'!$A$5:$AC$104,15,FALSE)-($A17-2026+1)*VLOOKUP($B17,'Cartera'!$A$5:$AC$104,19,FALSE)*12*0.55,0)))</f>
        <v/>
      </c>
      <c r="V17" s="10">
        <f>IF($B17="","",$D17*(1+'Proyección 5 años'!$B$3)^($A17-2026))</f>
        <v/>
      </c>
      <c r="W17" s="11">
        <f>IF($B17="","",'Proyección 5 años'!$B$3)</f>
        <v/>
      </c>
      <c r="X17" s="10">
        <f>IF($B17="","",$V17-$U17)</f>
        <v/>
      </c>
      <c r="Y17" s="11">
        <f>IF($B17="","",IFERROR($T17/$D17,0))</f>
        <v/>
      </c>
    </row>
    <row r="18" ht="21" customHeight="1">
      <c r="A18" s="3" t="n">
        <v>2029</v>
      </c>
      <c r="B18" s="3" t="inlineStr">
        <is>
          <t>ACT-002</t>
        </is>
      </c>
      <c r="C18" s="15">
        <f>IF($B18="","",IFERROR(VLOOKUP($B18,'Cartera'!$A$5:$AC$104,5,FALSE),""))</f>
        <v/>
      </c>
      <c r="D18" s="7">
        <f>IF($B18="","",IFERROR(VLOOKUP($B18,'Cartera'!$A$5:$AC$104,14,FALSE),0))</f>
        <v/>
      </c>
      <c r="E18" s="7">
        <f>IF($B18="","",IFERROR(VLOOKUP($B18,'Cartera'!$A$5:$AC$104,20,FALSE)*(1+$F18)^($A18-2026),0))</f>
        <v/>
      </c>
      <c r="F18" s="9">
        <f>IF($B18="","",IFERROR(VLOOKUP($B18,'Cartera'!$A$5:$AC$104,21,FALSE),0))</f>
        <v/>
      </c>
      <c r="G18" s="7">
        <f>IF($B18="","",$E18*12)</f>
        <v/>
      </c>
      <c r="H18" s="9">
        <f>IF($B18="","",IFERROR(VLOOKUP($B18,'Cartera'!$A$5:$AC$104,25,FALSE),'Proyección 5 años'!$E$4))</f>
        <v/>
      </c>
      <c r="I18" s="7">
        <f>IF($B18="","",$G18*$H18)</f>
        <v/>
      </c>
      <c r="J18" s="7">
        <f>IF($B18="","",IFERROR(VLOOKUP($B18,'Cartera'!$A$5:$AC$104,22,FALSE)*12,0))</f>
        <v/>
      </c>
      <c r="K18" s="7">
        <f>IF($B18="","",IFERROR(VLOOKUP($B18,'Cartera'!$A$5:$AC$104,23,FALSE),0))</f>
        <v/>
      </c>
      <c r="L18" s="7">
        <f>IF($B18="","",IFERROR(VLOOKUP($B18,'Cartera'!$A$5:$AC$104,24,FALSE),0))</f>
        <v/>
      </c>
      <c r="M18" s="7">
        <f>IF($B18="","",$I18*'Proyección 5 años'!$E$3)</f>
        <v/>
      </c>
      <c r="N18" s="7">
        <f>IF($B18="","",$I18*'Proyección 5 años'!$B$4)</f>
        <v/>
      </c>
      <c r="O18" s="7">
        <f>IF($B18="","",SUM($J18:$N18))</f>
        <v/>
      </c>
      <c r="P18" s="7">
        <f>IF($B18="","",IFERROR(VLOOKUP($B18,'Cartera'!$A$5:$AC$104,15,FALSE)*VLOOKUP($B18,'Cartera'!$A$5:$AC$104,17,FALSE),0))</f>
        <v/>
      </c>
      <c r="Q18" s="7">
        <f>IF($B18="","",$D18*'Proyección 5 años'!$E$5)</f>
        <v/>
      </c>
      <c r="R18" s="7">
        <f>IF($B18="","",$I18-SUM($J18:$N18,$P18:$Q18))</f>
        <v/>
      </c>
      <c r="S18" s="7">
        <f>IF($B18="","",IF($R18&gt;0,$R18*'Proyección 5 años'!$B$5,0))</f>
        <v/>
      </c>
      <c r="T18" s="7">
        <f>IF($B18="","",$R18-$S18)</f>
        <v/>
      </c>
      <c r="U18" s="7">
        <f>IF($B18="","",MAX(0,IFERROR(VLOOKUP($B18,'Cartera'!$A$5:$AC$104,15,FALSE)-($A18-2026+1)*VLOOKUP($B18,'Cartera'!$A$5:$AC$104,19,FALSE)*12*0.55,0)))</f>
        <v/>
      </c>
      <c r="V18" s="7">
        <f>IF($B18="","",$D18*(1+'Proyección 5 años'!$B$3)^($A18-2026))</f>
        <v/>
      </c>
      <c r="W18" s="9">
        <f>IF($B18="","",'Proyección 5 años'!$B$3)</f>
        <v/>
      </c>
      <c r="X18" s="7">
        <f>IF($B18="","",$V18-$U18)</f>
        <v/>
      </c>
      <c r="Y18" s="9">
        <f>IF($B18="","",IFERROR($T18/$D18,0))</f>
        <v/>
      </c>
    </row>
    <row r="19" ht="21" customHeight="1">
      <c r="A19" s="3" t="n">
        <v>2030</v>
      </c>
      <c r="B19" s="3" t="inlineStr">
        <is>
          <t>ACT-002</t>
        </is>
      </c>
      <c r="C19" s="16">
        <f>IF($B19="","",IFERROR(VLOOKUP($B19,'Cartera'!$A$5:$AC$104,5,FALSE),""))</f>
        <v/>
      </c>
      <c r="D19" s="10">
        <f>IF($B19="","",IFERROR(VLOOKUP($B19,'Cartera'!$A$5:$AC$104,14,FALSE),0))</f>
        <v/>
      </c>
      <c r="E19" s="10">
        <f>IF($B19="","",IFERROR(VLOOKUP($B19,'Cartera'!$A$5:$AC$104,20,FALSE)*(1+$F19)^($A19-2026),0))</f>
        <v/>
      </c>
      <c r="F19" s="11">
        <f>IF($B19="","",IFERROR(VLOOKUP($B19,'Cartera'!$A$5:$AC$104,21,FALSE),0))</f>
        <v/>
      </c>
      <c r="G19" s="10">
        <f>IF($B19="","",$E19*12)</f>
        <v/>
      </c>
      <c r="H19" s="11">
        <f>IF($B19="","",IFERROR(VLOOKUP($B19,'Cartera'!$A$5:$AC$104,25,FALSE),'Proyección 5 años'!$E$4))</f>
        <v/>
      </c>
      <c r="I19" s="10">
        <f>IF($B19="","",$G19*$H19)</f>
        <v/>
      </c>
      <c r="J19" s="10">
        <f>IF($B19="","",IFERROR(VLOOKUP($B19,'Cartera'!$A$5:$AC$104,22,FALSE)*12,0))</f>
        <v/>
      </c>
      <c r="K19" s="10">
        <f>IF($B19="","",IFERROR(VLOOKUP($B19,'Cartera'!$A$5:$AC$104,23,FALSE),0))</f>
        <v/>
      </c>
      <c r="L19" s="10">
        <f>IF($B19="","",IFERROR(VLOOKUP($B19,'Cartera'!$A$5:$AC$104,24,FALSE),0))</f>
        <v/>
      </c>
      <c r="M19" s="10">
        <f>IF($B19="","",$I19*'Proyección 5 años'!$E$3)</f>
        <v/>
      </c>
      <c r="N19" s="10">
        <f>IF($B19="","",$I19*'Proyección 5 años'!$B$4)</f>
        <v/>
      </c>
      <c r="O19" s="10">
        <f>IF($B19="","",SUM($J19:$N19))</f>
        <v/>
      </c>
      <c r="P19" s="10">
        <f>IF($B19="","",IFERROR(VLOOKUP($B19,'Cartera'!$A$5:$AC$104,15,FALSE)*VLOOKUP($B19,'Cartera'!$A$5:$AC$104,17,FALSE),0))</f>
        <v/>
      </c>
      <c r="Q19" s="10">
        <f>IF($B19="","",$D19*'Proyección 5 años'!$E$5)</f>
        <v/>
      </c>
      <c r="R19" s="10">
        <f>IF($B19="","",$I19-SUM($J19:$N19,$P19:$Q19))</f>
        <v/>
      </c>
      <c r="S19" s="10">
        <f>IF($B19="","",IF($R19&gt;0,$R19*'Proyección 5 años'!$B$5,0))</f>
        <v/>
      </c>
      <c r="T19" s="10">
        <f>IF($B19="","",$R19-$S19)</f>
        <v/>
      </c>
      <c r="U19" s="10">
        <f>IF($B19="","",MAX(0,IFERROR(VLOOKUP($B19,'Cartera'!$A$5:$AC$104,15,FALSE)-($A19-2026+1)*VLOOKUP($B19,'Cartera'!$A$5:$AC$104,19,FALSE)*12*0.55,0)))</f>
        <v/>
      </c>
      <c r="V19" s="10">
        <f>IF($B19="","",$D19*(1+'Proyección 5 años'!$B$3)^($A19-2026))</f>
        <v/>
      </c>
      <c r="W19" s="11">
        <f>IF($B19="","",'Proyección 5 años'!$B$3)</f>
        <v/>
      </c>
      <c r="X19" s="10">
        <f>IF($B19="","",$V19-$U19)</f>
        <v/>
      </c>
      <c r="Y19" s="11">
        <f>IF($B19="","",IFERROR($T19/$D19,0))</f>
        <v/>
      </c>
    </row>
    <row r="20" ht="21" customHeight="1">
      <c r="A20" s="3" t="n">
        <v>2026</v>
      </c>
      <c r="B20" s="3" t="inlineStr">
        <is>
          <t>ACT-003</t>
        </is>
      </c>
      <c r="C20" s="15">
        <f>IF($B20="","",IFERROR(VLOOKUP($B20,'Cartera'!$A$5:$AC$104,5,FALSE),""))</f>
        <v/>
      </c>
      <c r="D20" s="7">
        <f>IF($B20="","",IFERROR(VLOOKUP($B20,'Cartera'!$A$5:$AC$104,14,FALSE),0))</f>
        <v/>
      </c>
      <c r="E20" s="7">
        <f>IF($B20="","",IFERROR(VLOOKUP($B20,'Cartera'!$A$5:$AC$104,20,FALSE)*(1+$F20)^($A20-2026),0))</f>
        <v/>
      </c>
      <c r="F20" s="9">
        <f>IF($B20="","",IFERROR(VLOOKUP($B20,'Cartera'!$A$5:$AC$104,21,FALSE),0))</f>
        <v/>
      </c>
      <c r="G20" s="7">
        <f>IF($B20="","",$E20*12)</f>
        <v/>
      </c>
      <c r="H20" s="9">
        <f>IF($B20="","",IFERROR(VLOOKUP($B20,'Cartera'!$A$5:$AC$104,25,FALSE),'Proyección 5 años'!$E$4))</f>
        <v/>
      </c>
      <c r="I20" s="7">
        <f>IF($B20="","",$G20*$H20)</f>
        <v/>
      </c>
      <c r="J20" s="7">
        <f>IF($B20="","",IFERROR(VLOOKUP($B20,'Cartera'!$A$5:$AC$104,22,FALSE)*12,0))</f>
        <v/>
      </c>
      <c r="K20" s="7">
        <f>IF($B20="","",IFERROR(VLOOKUP($B20,'Cartera'!$A$5:$AC$104,23,FALSE),0))</f>
        <v/>
      </c>
      <c r="L20" s="7">
        <f>IF($B20="","",IFERROR(VLOOKUP($B20,'Cartera'!$A$5:$AC$104,24,FALSE),0))</f>
        <v/>
      </c>
      <c r="M20" s="7">
        <f>IF($B20="","",$I20*'Proyección 5 años'!$E$3)</f>
        <v/>
      </c>
      <c r="N20" s="7">
        <f>IF($B20="","",$I20*'Proyección 5 años'!$B$4)</f>
        <v/>
      </c>
      <c r="O20" s="7">
        <f>IF($B20="","",SUM($J20:$N20))</f>
        <v/>
      </c>
      <c r="P20" s="7">
        <f>IF($B20="","",IFERROR(VLOOKUP($B20,'Cartera'!$A$5:$AC$104,15,FALSE)*VLOOKUP($B20,'Cartera'!$A$5:$AC$104,17,FALSE),0))</f>
        <v/>
      </c>
      <c r="Q20" s="7">
        <f>IF($B20="","",$D20*'Proyección 5 años'!$E$5)</f>
        <v/>
      </c>
      <c r="R20" s="7">
        <f>IF($B20="","",$I20-SUM($J20:$N20,$P20:$Q20))</f>
        <v/>
      </c>
      <c r="S20" s="7">
        <f>IF($B20="","",IF($R20&gt;0,$R20*'Proyección 5 años'!$B$5,0))</f>
        <v/>
      </c>
      <c r="T20" s="7">
        <f>IF($B20="","",$R20-$S20)</f>
        <v/>
      </c>
      <c r="U20" s="7">
        <f>IF($B20="","",MAX(0,IFERROR(VLOOKUP($B20,'Cartera'!$A$5:$AC$104,15,FALSE)-($A20-2026+1)*VLOOKUP($B20,'Cartera'!$A$5:$AC$104,19,FALSE)*12*0.55,0)))</f>
        <v/>
      </c>
      <c r="V20" s="7">
        <f>IF($B20="","",$D20*(1+'Proyección 5 años'!$B$3)^($A20-2026))</f>
        <v/>
      </c>
      <c r="W20" s="9">
        <f>IF($B20="","",'Proyección 5 años'!$B$3)</f>
        <v/>
      </c>
      <c r="X20" s="7">
        <f>IF($B20="","",$V20-$U20)</f>
        <v/>
      </c>
      <c r="Y20" s="9">
        <f>IF($B20="","",IFERROR($T20/$D20,0))</f>
        <v/>
      </c>
    </row>
    <row r="21" ht="21" customHeight="1">
      <c r="A21" s="3" t="n">
        <v>2027</v>
      </c>
      <c r="B21" s="3" t="inlineStr">
        <is>
          <t>ACT-003</t>
        </is>
      </c>
      <c r="C21" s="16">
        <f>IF($B21="","",IFERROR(VLOOKUP($B21,'Cartera'!$A$5:$AC$104,5,FALSE),""))</f>
        <v/>
      </c>
      <c r="D21" s="10">
        <f>IF($B21="","",IFERROR(VLOOKUP($B21,'Cartera'!$A$5:$AC$104,14,FALSE),0))</f>
        <v/>
      </c>
      <c r="E21" s="10">
        <f>IF($B21="","",IFERROR(VLOOKUP($B21,'Cartera'!$A$5:$AC$104,20,FALSE)*(1+$F21)^($A21-2026),0))</f>
        <v/>
      </c>
      <c r="F21" s="11">
        <f>IF($B21="","",IFERROR(VLOOKUP($B21,'Cartera'!$A$5:$AC$104,21,FALSE),0))</f>
        <v/>
      </c>
      <c r="G21" s="10">
        <f>IF($B21="","",$E21*12)</f>
        <v/>
      </c>
      <c r="H21" s="11">
        <f>IF($B21="","",IFERROR(VLOOKUP($B21,'Cartera'!$A$5:$AC$104,25,FALSE),'Proyección 5 años'!$E$4))</f>
        <v/>
      </c>
      <c r="I21" s="10">
        <f>IF($B21="","",$G21*$H21)</f>
        <v/>
      </c>
      <c r="J21" s="10">
        <f>IF($B21="","",IFERROR(VLOOKUP($B21,'Cartera'!$A$5:$AC$104,22,FALSE)*12,0))</f>
        <v/>
      </c>
      <c r="K21" s="10">
        <f>IF($B21="","",IFERROR(VLOOKUP($B21,'Cartera'!$A$5:$AC$104,23,FALSE),0))</f>
        <v/>
      </c>
      <c r="L21" s="10">
        <f>IF($B21="","",IFERROR(VLOOKUP($B21,'Cartera'!$A$5:$AC$104,24,FALSE),0))</f>
        <v/>
      </c>
      <c r="M21" s="10">
        <f>IF($B21="","",$I21*'Proyección 5 años'!$E$3)</f>
        <v/>
      </c>
      <c r="N21" s="10">
        <f>IF($B21="","",$I21*'Proyección 5 años'!$B$4)</f>
        <v/>
      </c>
      <c r="O21" s="10">
        <f>IF($B21="","",SUM($J21:$N21))</f>
        <v/>
      </c>
      <c r="P21" s="10">
        <f>IF($B21="","",IFERROR(VLOOKUP($B21,'Cartera'!$A$5:$AC$104,15,FALSE)*VLOOKUP($B21,'Cartera'!$A$5:$AC$104,17,FALSE),0))</f>
        <v/>
      </c>
      <c r="Q21" s="10">
        <f>IF($B21="","",$D21*'Proyección 5 años'!$E$5)</f>
        <v/>
      </c>
      <c r="R21" s="10">
        <f>IF($B21="","",$I21-SUM($J21:$N21,$P21:$Q21))</f>
        <v/>
      </c>
      <c r="S21" s="10">
        <f>IF($B21="","",IF($R21&gt;0,$R21*'Proyección 5 años'!$B$5,0))</f>
        <v/>
      </c>
      <c r="T21" s="10">
        <f>IF($B21="","",$R21-$S21)</f>
        <v/>
      </c>
      <c r="U21" s="10">
        <f>IF($B21="","",MAX(0,IFERROR(VLOOKUP($B21,'Cartera'!$A$5:$AC$104,15,FALSE)-($A21-2026+1)*VLOOKUP($B21,'Cartera'!$A$5:$AC$104,19,FALSE)*12*0.55,0)))</f>
        <v/>
      </c>
      <c r="V21" s="10">
        <f>IF($B21="","",$D21*(1+'Proyección 5 años'!$B$3)^($A21-2026))</f>
        <v/>
      </c>
      <c r="W21" s="11">
        <f>IF($B21="","",'Proyección 5 años'!$B$3)</f>
        <v/>
      </c>
      <c r="X21" s="10">
        <f>IF($B21="","",$V21-$U21)</f>
        <v/>
      </c>
      <c r="Y21" s="11">
        <f>IF($B21="","",IFERROR($T21/$D21,0))</f>
        <v/>
      </c>
    </row>
    <row r="22" ht="21" customHeight="1">
      <c r="A22" s="3" t="n">
        <v>2028</v>
      </c>
      <c r="B22" s="3" t="inlineStr">
        <is>
          <t>ACT-003</t>
        </is>
      </c>
      <c r="C22" s="15">
        <f>IF($B22="","",IFERROR(VLOOKUP($B22,'Cartera'!$A$5:$AC$104,5,FALSE),""))</f>
        <v/>
      </c>
      <c r="D22" s="7">
        <f>IF($B22="","",IFERROR(VLOOKUP($B22,'Cartera'!$A$5:$AC$104,14,FALSE),0))</f>
        <v/>
      </c>
      <c r="E22" s="7">
        <f>IF($B22="","",IFERROR(VLOOKUP($B22,'Cartera'!$A$5:$AC$104,20,FALSE)*(1+$F22)^($A22-2026),0))</f>
        <v/>
      </c>
      <c r="F22" s="9">
        <f>IF($B22="","",IFERROR(VLOOKUP($B22,'Cartera'!$A$5:$AC$104,21,FALSE),0))</f>
        <v/>
      </c>
      <c r="G22" s="7">
        <f>IF($B22="","",$E22*12)</f>
        <v/>
      </c>
      <c r="H22" s="9">
        <f>IF($B22="","",IFERROR(VLOOKUP($B22,'Cartera'!$A$5:$AC$104,25,FALSE),'Proyección 5 años'!$E$4))</f>
        <v/>
      </c>
      <c r="I22" s="7">
        <f>IF($B22="","",$G22*$H22)</f>
        <v/>
      </c>
      <c r="J22" s="7">
        <f>IF($B22="","",IFERROR(VLOOKUP($B22,'Cartera'!$A$5:$AC$104,22,FALSE)*12,0))</f>
        <v/>
      </c>
      <c r="K22" s="7">
        <f>IF($B22="","",IFERROR(VLOOKUP($B22,'Cartera'!$A$5:$AC$104,23,FALSE),0))</f>
        <v/>
      </c>
      <c r="L22" s="7">
        <f>IF($B22="","",IFERROR(VLOOKUP($B22,'Cartera'!$A$5:$AC$104,24,FALSE),0))</f>
        <v/>
      </c>
      <c r="M22" s="7">
        <f>IF($B22="","",$I22*'Proyección 5 años'!$E$3)</f>
        <v/>
      </c>
      <c r="N22" s="7">
        <f>IF($B22="","",$I22*'Proyección 5 años'!$B$4)</f>
        <v/>
      </c>
      <c r="O22" s="7">
        <f>IF($B22="","",SUM($J22:$N22))</f>
        <v/>
      </c>
      <c r="P22" s="7">
        <f>IF($B22="","",IFERROR(VLOOKUP($B22,'Cartera'!$A$5:$AC$104,15,FALSE)*VLOOKUP($B22,'Cartera'!$A$5:$AC$104,17,FALSE),0))</f>
        <v/>
      </c>
      <c r="Q22" s="7">
        <f>IF($B22="","",$D22*'Proyección 5 años'!$E$5)</f>
        <v/>
      </c>
      <c r="R22" s="7">
        <f>IF($B22="","",$I22-SUM($J22:$N22,$P22:$Q22))</f>
        <v/>
      </c>
      <c r="S22" s="7">
        <f>IF($B22="","",IF($R22&gt;0,$R22*'Proyección 5 años'!$B$5,0))</f>
        <v/>
      </c>
      <c r="T22" s="7">
        <f>IF($B22="","",$R22-$S22)</f>
        <v/>
      </c>
      <c r="U22" s="7">
        <f>IF($B22="","",MAX(0,IFERROR(VLOOKUP($B22,'Cartera'!$A$5:$AC$104,15,FALSE)-($A22-2026+1)*VLOOKUP($B22,'Cartera'!$A$5:$AC$104,19,FALSE)*12*0.55,0)))</f>
        <v/>
      </c>
      <c r="V22" s="7">
        <f>IF($B22="","",$D22*(1+'Proyección 5 años'!$B$3)^($A22-2026))</f>
        <v/>
      </c>
      <c r="W22" s="9">
        <f>IF($B22="","",'Proyección 5 años'!$B$3)</f>
        <v/>
      </c>
      <c r="X22" s="7">
        <f>IF($B22="","",$V22-$U22)</f>
        <v/>
      </c>
      <c r="Y22" s="9">
        <f>IF($B22="","",IFERROR($T22/$D22,0))</f>
        <v/>
      </c>
    </row>
    <row r="23" ht="21" customHeight="1">
      <c r="A23" s="3" t="n">
        <v>2029</v>
      </c>
      <c r="B23" s="3" t="inlineStr">
        <is>
          <t>ACT-003</t>
        </is>
      </c>
      <c r="C23" s="16">
        <f>IF($B23="","",IFERROR(VLOOKUP($B23,'Cartera'!$A$5:$AC$104,5,FALSE),""))</f>
        <v/>
      </c>
      <c r="D23" s="10">
        <f>IF($B23="","",IFERROR(VLOOKUP($B23,'Cartera'!$A$5:$AC$104,14,FALSE),0))</f>
        <v/>
      </c>
      <c r="E23" s="10">
        <f>IF($B23="","",IFERROR(VLOOKUP($B23,'Cartera'!$A$5:$AC$104,20,FALSE)*(1+$F23)^($A23-2026),0))</f>
        <v/>
      </c>
      <c r="F23" s="11">
        <f>IF($B23="","",IFERROR(VLOOKUP($B23,'Cartera'!$A$5:$AC$104,21,FALSE),0))</f>
        <v/>
      </c>
      <c r="G23" s="10">
        <f>IF($B23="","",$E23*12)</f>
        <v/>
      </c>
      <c r="H23" s="11">
        <f>IF($B23="","",IFERROR(VLOOKUP($B23,'Cartera'!$A$5:$AC$104,25,FALSE),'Proyección 5 años'!$E$4))</f>
        <v/>
      </c>
      <c r="I23" s="10">
        <f>IF($B23="","",$G23*$H23)</f>
        <v/>
      </c>
      <c r="J23" s="10">
        <f>IF($B23="","",IFERROR(VLOOKUP($B23,'Cartera'!$A$5:$AC$104,22,FALSE)*12,0))</f>
        <v/>
      </c>
      <c r="K23" s="10">
        <f>IF($B23="","",IFERROR(VLOOKUP($B23,'Cartera'!$A$5:$AC$104,23,FALSE),0))</f>
        <v/>
      </c>
      <c r="L23" s="10">
        <f>IF($B23="","",IFERROR(VLOOKUP($B23,'Cartera'!$A$5:$AC$104,24,FALSE),0))</f>
        <v/>
      </c>
      <c r="M23" s="10">
        <f>IF($B23="","",$I23*'Proyección 5 años'!$E$3)</f>
        <v/>
      </c>
      <c r="N23" s="10">
        <f>IF($B23="","",$I23*'Proyección 5 años'!$B$4)</f>
        <v/>
      </c>
      <c r="O23" s="10">
        <f>IF($B23="","",SUM($J23:$N23))</f>
        <v/>
      </c>
      <c r="P23" s="10">
        <f>IF($B23="","",IFERROR(VLOOKUP($B23,'Cartera'!$A$5:$AC$104,15,FALSE)*VLOOKUP($B23,'Cartera'!$A$5:$AC$104,17,FALSE),0))</f>
        <v/>
      </c>
      <c r="Q23" s="10">
        <f>IF($B23="","",$D23*'Proyección 5 años'!$E$5)</f>
        <v/>
      </c>
      <c r="R23" s="10">
        <f>IF($B23="","",$I23-SUM($J23:$N23,$P23:$Q23))</f>
        <v/>
      </c>
      <c r="S23" s="10">
        <f>IF($B23="","",IF($R23&gt;0,$R23*'Proyección 5 años'!$B$5,0))</f>
        <v/>
      </c>
      <c r="T23" s="10">
        <f>IF($B23="","",$R23-$S23)</f>
        <v/>
      </c>
      <c r="U23" s="10">
        <f>IF($B23="","",MAX(0,IFERROR(VLOOKUP($B23,'Cartera'!$A$5:$AC$104,15,FALSE)-($A23-2026+1)*VLOOKUP($B23,'Cartera'!$A$5:$AC$104,19,FALSE)*12*0.55,0)))</f>
        <v/>
      </c>
      <c r="V23" s="10">
        <f>IF($B23="","",$D23*(1+'Proyección 5 años'!$B$3)^($A23-2026))</f>
        <v/>
      </c>
      <c r="W23" s="11">
        <f>IF($B23="","",'Proyección 5 años'!$B$3)</f>
        <v/>
      </c>
      <c r="X23" s="10">
        <f>IF($B23="","",$V23-$U23)</f>
        <v/>
      </c>
      <c r="Y23" s="11">
        <f>IF($B23="","",IFERROR($T23/$D23,0))</f>
        <v/>
      </c>
    </row>
    <row r="24" ht="21" customHeight="1">
      <c r="A24" s="3" t="n">
        <v>2030</v>
      </c>
      <c r="B24" s="3" t="inlineStr">
        <is>
          <t>ACT-003</t>
        </is>
      </c>
      <c r="C24" s="15">
        <f>IF($B24="","",IFERROR(VLOOKUP($B24,'Cartera'!$A$5:$AC$104,5,FALSE),""))</f>
        <v/>
      </c>
      <c r="D24" s="7">
        <f>IF($B24="","",IFERROR(VLOOKUP($B24,'Cartera'!$A$5:$AC$104,14,FALSE),0))</f>
        <v/>
      </c>
      <c r="E24" s="7">
        <f>IF($B24="","",IFERROR(VLOOKUP($B24,'Cartera'!$A$5:$AC$104,20,FALSE)*(1+$F24)^($A24-2026),0))</f>
        <v/>
      </c>
      <c r="F24" s="9">
        <f>IF($B24="","",IFERROR(VLOOKUP($B24,'Cartera'!$A$5:$AC$104,21,FALSE),0))</f>
        <v/>
      </c>
      <c r="G24" s="7">
        <f>IF($B24="","",$E24*12)</f>
        <v/>
      </c>
      <c r="H24" s="9">
        <f>IF($B24="","",IFERROR(VLOOKUP($B24,'Cartera'!$A$5:$AC$104,25,FALSE),'Proyección 5 años'!$E$4))</f>
        <v/>
      </c>
      <c r="I24" s="7">
        <f>IF($B24="","",$G24*$H24)</f>
        <v/>
      </c>
      <c r="J24" s="7">
        <f>IF($B24="","",IFERROR(VLOOKUP($B24,'Cartera'!$A$5:$AC$104,22,FALSE)*12,0))</f>
        <v/>
      </c>
      <c r="K24" s="7">
        <f>IF($B24="","",IFERROR(VLOOKUP($B24,'Cartera'!$A$5:$AC$104,23,FALSE),0))</f>
        <v/>
      </c>
      <c r="L24" s="7">
        <f>IF($B24="","",IFERROR(VLOOKUP($B24,'Cartera'!$A$5:$AC$104,24,FALSE),0))</f>
        <v/>
      </c>
      <c r="M24" s="7">
        <f>IF($B24="","",$I24*'Proyección 5 años'!$E$3)</f>
        <v/>
      </c>
      <c r="N24" s="7">
        <f>IF($B24="","",$I24*'Proyección 5 años'!$B$4)</f>
        <v/>
      </c>
      <c r="O24" s="7">
        <f>IF($B24="","",SUM($J24:$N24))</f>
        <v/>
      </c>
      <c r="P24" s="7">
        <f>IF($B24="","",IFERROR(VLOOKUP($B24,'Cartera'!$A$5:$AC$104,15,FALSE)*VLOOKUP($B24,'Cartera'!$A$5:$AC$104,17,FALSE),0))</f>
        <v/>
      </c>
      <c r="Q24" s="7">
        <f>IF($B24="","",$D24*'Proyección 5 años'!$E$5)</f>
        <v/>
      </c>
      <c r="R24" s="7">
        <f>IF($B24="","",$I24-SUM($J24:$N24,$P24:$Q24))</f>
        <v/>
      </c>
      <c r="S24" s="7">
        <f>IF($B24="","",IF($R24&gt;0,$R24*'Proyección 5 años'!$B$5,0))</f>
        <v/>
      </c>
      <c r="T24" s="7">
        <f>IF($B24="","",$R24-$S24)</f>
        <v/>
      </c>
      <c r="U24" s="7">
        <f>IF($B24="","",MAX(0,IFERROR(VLOOKUP($B24,'Cartera'!$A$5:$AC$104,15,FALSE)-($A24-2026+1)*VLOOKUP($B24,'Cartera'!$A$5:$AC$104,19,FALSE)*12*0.55,0)))</f>
        <v/>
      </c>
      <c r="V24" s="7">
        <f>IF($B24="","",$D24*(1+'Proyección 5 años'!$B$3)^($A24-2026))</f>
        <v/>
      </c>
      <c r="W24" s="9">
        <f>IF($B24="","",'Proyección 5 años'!$B$3)</f>
        <v/>
      </c>
      <c r="X24" s="7">
        <f>IF($B24="","",$V24-$U24)</f>
        <v/>
      </c>
      <c r="Y24" s="9">
        <f>IF($B24="","",IFERROR($T24/$D24,0))</f>
        <v/>
      </c>
    </row>
    <row r="25" ht="21" customHeight="1">
      <c r="A25" s="3" t="n">
        <v>2026</v>
      </c>
      <c r="B25" s="3" t="inlineStr">
        <is>
          <t>ACT-004</t>
        </is>
      </c>
      <c r="C25" s="16">
        <f>IF($B25="","",IFERROR(VLOOKUP($B25,'Cartera'!$A$5:$AC$104,5,FALSE),""))</f>
        <v/>
      </c>
      <c r="D25" s="10">
        <f>IF($B25="","",IFERROR(VLOOKUP($B25,'Cartera'!$A$5:$AC$104,14,FALSE),0))</f>
        <v/>
      </c>
      <c r="E25" s="10">
        <f>IF($B25="","",IFERROR(VLOOKUP($B25,'Cartera'!$A$5:$AC$104,20,FALSE)*(1+$F25)^($A25-2026),0))</f>
        <v/>
      </c>
      <c r="F25" s="11">
        <f>IF($B25="","",IFERROR(VLOOKUP($B25,'Cartera'!$A$5:$AC$104,21,FALSE),0))</f>
        <v/>
      </c>
      <c r="G25" s="10">
        <f>IF($B25="","",$E25*12)</f>
        <v/>
      </c>
      <c r="H25" s="11">
        <f>IF($B25="","",IFERROR(VLOOKUP($B25,'Cartera'!$A$5:$AC$104,25,FALSE),'Proyección 5 años'!$E$4))</f>
        <v/>
      </c>
      <c r="I25" s="10">
        <f>IF($B25="","",$G25*$H25)</f>
        <v/>
      </c>
      <c r="J25" s="10">
        <f>IF($B25="","",IFERROR(VLOOKUP($B25,'Cartera'!$A$5:$AC$104,22,FALSE)*12,0))</f>
        <v/>
      </c>
      <c r="K25" s="10">
        <f>IF($B25="","",IFERROR(VLOOKUP($B25,'Cartera'!$A$5:$AC$104,23,FALSE),0))</f>
        <v/>
      </c>
      <c r="L25" s="10">
        <f>IF($B25="","",IFERROR(VLOOKUP($B25,'Cartera'!$A$5:$AC$104,24,FALSE),0))</f>
        <v/>
      </c>
      <c r="M25" s="10">
        <f>IF($B25="","",$I25*'Proyección 5 años'!$E$3)</f>
        <v/>
      </c>
      <c r="N25" s="10">
        <f>IF($B25="","",$I25*'Proyección 5 años'!$B$4)</f>
        <v/>
      </c>
      <c r="O25" s="10">
        <f>IF($B25="","",SUM($J25:$N25))</f>
        <v/>
      </c>
      <c r="P25" s="10">
        <f>IF($B25="","",IFERROR(VLOOKUP($B25,'Cartera'!$A$5:$AC$104,15,FALSE)*VLOOKUP($B25,'Cartera'!$A$5:$AC$104,17,FALSE),0))</f>
        <v/>
      </c>
      <c r="Q25" s="10">
        <f>IF($B25="","",$D25*'Proyección 5 años'!$E$5)</f>
        <v/>
      </c>
      <c r="R25" s="10">
        <f>IF($B25="","",$I25-SUM($J25:$N25,$P25:$Q25))</f>
        <v/>
      </c>
      <c r="S25" s="10">
        <f>IF($B25="","",IF($R25&gt;0,$R25*'Proyección 5 años'!$B$5,0))</f>
        <v/>
      </c>
      <c r="T25" s="10">
        <f>IF($B25="","",$R25-$S25)</f>
        <v/>
      </c>
      <c r="U25" s="10">
        <f>IF($B25="","",MAX(0,IFERROR(VLOOKUP($B25,'Cartera'!$A$5:$AC$104,15,FALSE)-($A25-2026+1)*VLOOKUP($B25,'Cartera'!$A$5:$AC$104,19,FALSE)*12*0.55,0)))</f>
        <v/>
      </c>
      <c r="V25" s="10">
        <f>IF($B25="","",$D25*(1+'Proyección 5 años'!$B$3)^($A25-2026))</f>
        <v/>
      </c>
      <c r="W25" s="11">
        <f>IF($B25="","",'Proyección 5 años'!$B$3)</f>
        <v/>
      </c>
      <c r="X25" s="10">
        <f>IF($B25="","",$V25-$U25)</f>
        <v/>
      </c>
      <c r="Y25" s="11">
        <f>IF($B25="","",IFERROR($T25/$D25,0))</f>
        <v/>
      </c>
    </row>
    <row r="26" ht="21" customHeight="1">
      <c r="A26" s="3" t="n">
        <v>2027</v>
      </c>
      <c r="B26" s="3" t="inlineStr">
        <is>
          <t>ACT-004</t>
        </is>
      </c>
      <c r="C26" s="15">
        <f>IF($B26="","",IFERROR(VLOOKUP($B26,'Cartera'!$A$5:$AC$104,5,FALSE),""))</f>
        <v/>
      </c>
      <c r="D26" s="7">
        <f>IF($B26="","",IFERROR(VLOOKUP($B26,'Cartera'!$A$5:$AC$104,14,FALSE),0))</f>
        <v/>
      </c>
      <c r="E26" s="7">
        <f>IF($B26="","",IFERROR(VLOOKUP($B26,'Cartera'!$A$5:$AC$104,20,FALSE)*(1+$F26)^($A26-2026),0))</f>
        <v/>
      </c>
      <c r="F26" s="9">
        <f>IF($B26="","",IFERROR(VLOOKUP($B26,'Cartera'!$A$5:$AC$104,21,FALSE),0))</f>
        <v/>
      </c>
      <c r="G26" s="7">
        <f>IF($B26="","",$E26*12)</f>
        <v/>
      </c>
      <c r="H26" s="9">
        <f>IF($B26="","",IFERROR(VLOOKUP($B26,'Cartera'!$A$5:$AC$104,25,FALSE),'Proyección 5 años'!$E$4))</f>
        <v/>
      </c>
      <c r="I26" s="7">
        <f>IF($B26="","",$G26*$H26)</f>
        <v/>
      </c>
      <c r="J26" s="7">
        <f>IF($B26="","",IFERROR(VLOOKUP($B26,'Cartera'!$A$5:$AC$104,22,FALSE)*12,0))</f>
        <v/>
      </c>
      <c r="K26" s="7">
        <f>IF($B26="","",IFERROR(VLOOKUP($B26,'Cartera'!$A$5:$AC$104,23,FALSE),0))</f>
        <v/>
      </c>
      <c r="L26" s="7">
        <f>IF($B26="","",IFERROR(VLOOKUP($B26,'Cartera'!$A$5:$AC$104,24,FALSE),0))</f>
        <v/>
      </c>
      <c r="M26" s="7">
        <f>IF($B26="","",$I26*'Proyección 5 años'!$E$3)</f>
        <v/>
      </c>
      <c r="N26" s="7">
        <f>IF($B26="","",$I26*'Proyección 5 años'!$B$4)</f>
        <v/>
      </c>
      <c r="O26" s="7">
        <f>IF($B26="","",SUM($J26:$N26))</f>
        <v/>
      </c>
      <c r="P26" s="7">
        <f>IF($B26="","",IFERROR(VLOOKUP($B26,'Cartera'!$A$5:$AC$104,15,FALSE)*VLOOKUP($B26,'Cartera'!$A$5:$AC$104,17,FALSE),0))</f>
        <v/>
      </c>
      <c r="Q26" s="7">
        <f>IF($B26="","",$D26*'Proyección 5 años'!$E$5)</f>
        <v/>
      </c>
      <c r="R26" s="7">
        <f>IF($B26="","",$I26-SUM($J26:$N26,$P26:$Q26))</f>
        <v/>
      </c>
      <c r="S26" s="7">
        <f>IF($B26="","",IF($R26&gt;0,$R26*'Proyección 5 años'!$B$5,0))</f>
        <v/>
      </c>
      <c r="T26" s="7">
        <f>IF($B26="","",$R26-$S26)</f>
        <v/>
      </c>
      <c r="U26" s="7">
        <f>IF($B26="","",MAX(0,IFERROR(VLOOKUP($B26,'Cartera'!$A$5:$AC$104,15,FALSE)-($A26-2026+1)*VLOOKUP($B26,'Cartera'!$A$5:$AC$104,19,FALSE)*12*0.55,0)))</f>
        <v/>
      </c>
      <c r="V26" s="7">
        <f>IF($B26="","",$D26*(1+'Proyección 5 años'!$B$3)^($A26-2026))</f>
        <v/>
      </c>
      <c r="W26" s="9">
        <f>IF($B26="","",'Proyección 5 años'!$B$3)</f>
        <v/>
      </c>
      <c r="X26" s="7">
        <f>IF($B26="","",$V26-$U26)</f>
        <v/>
      </c>
      <c r="Y26" s="9">
        <f>IF($B26="","",IFERROR($T26/$D26,0))</f>
        <v/>
      </c>
    </row>
    <row r="27" ht="21" customHeight="1">
      <c r="A27" s="3" t="n">
        <v>2028</v>
      </c>
      <c r="B27" s="3" t="inlineStr">
        <is>
          <t>ACT-004</t>
        </is>
      </c>
      <c r="C27" s="16">
        <f>IF($B27="","",IFERROR(VLOOKUP($B27,'Cartera'!$A$5:$AC$104,5,FALSE),""))</f>
        <v/>
      </c>
      <c r="D27" s="10">
        <f>IF($B27="","",IFERROR(VLOOKUP($B27,'Cartera'!$A$5:$AC$104,14,FALSE),0))</f>
        <v/>
      </c>
      <c r="E27" s="10">
        <f>IF($B27="","",IFERROR(VLOOKUP($B27,'Cartera'!$A$5:$AC$104,20,FALSE)*(1+$F27)^($A27-2026),0))</f>
        <v/>
      </c>
      <c r="F27" s="11">
        <f>IF($B27="","",IFERROR(VLOOKUP($B27,'Cartera'!$A$5:$AC$104,21,FALSE),0))</f>
        <v/>
      </c>
      <c r="G27" s="10">
        <f>IF($B27="","",$E27*12)</f>
        <v/>
      </c>
      <c r="H27" s="11">
        <f>IF($B27="","",IFERROR(VLOOKUP($B27,'Cartera'!$A$5:$AC$104,25,FALSE),'Proyección 5 años'!$E$4))</f>
        <v/>
      </c>
      <c r="I27" s="10">
        <f>IF($B27="","",$G27*$H27)</f>
        <v/>
      </c>
      <c r="J27" s="10">
        <f>IF($B27="","",IFERROR(VLOOKUP($B27,'Cartera'!$A$5:$AC$104,22,FALSE)*12,0))</f>
        <v/>
      </c>
      <c r="K27" s="10">
        <f>IF($B27="","",IFERROR(VLOOKUP($B27,'Cartera'!$A$5:$AC$104,23,FALSE),0))</f>
        <v/>
      </c>
      <c r="L27" s="10">
        <f>IF($B27="","",IFERROR(VLOOKUP($B27,'Cartera'!$A$5:$AC$104,24,FALSE),0))</f>
        <v/>
      </c>
      <c r="M27" s="10">
        <f>IF($B27="","",$I27*'Proyección 5 años'!$E$3)</f>
        <v/>
      </c>
      <c r="N27" s="10">
        <f>IF($B27="","",$I27*'Proyección 5 años'!$B$4)</f>
        <v/>
      </c>
      <c r="O27" s="10">
        <f>IF($B27="","",SUM($J27:$N27))</f>
        <v/>
      </c>
      <c r="P27" s="10">
        <f>IF($B27="","",IFERROR(VLOOKUP($B27,'Cartera'!$A$5:$AC$104,15,FALSE)*VLOOKUP($B27,'Cartera'!$A$5:$AC$104,17,FALSE),0))</f>
        <v/>
      </c>
      <c r="Q27" s="10">
        <f>IF($B27="","",$D27*'Proyección 5 años'!$E$5)</f>
        <v/>
      </c>
      <c r="R27" s="10">
        <f>IF($B27="","",$I27-SUM($J27:$N27,$P27:$Q27))</f>
        <v/>
      </c>
      <c r="S27" s="10">
        <f>IF($B27="","",IF($R27&gt;0,$R27*'Proyección 5 años'!$B$5,0))</f>
        <v/>
      </c>
      <c r="T27" s="10">
        <f>IF($B27="","",$R27-$S27)</f>
        <v/>
      </c>
      <c r="U27" s="10">
        <f>IF($B27="","",MAX(0,IFERROR(VLOOKUP($B27,'Cartera'!$A$5:$AC$104,15,FALSE)-($A27-2026+1)*VLOOKUP($B27,'Cartera'!$A$5:$AC$104,19,FALSE)*12*0.55,0)))</f>
        <v/>
      </c>
      <c r="V27" s="10">
        <f>IF($B27="","",$D27*(1+'Proyección 5 años'!$B$3)^($A27-2026))</f>
        <v/>
      </c>
      <c r="W27" s="11">
        <f>IF($B27="","",'Proyección 5 años'!$B$3)</f>
        <v/>
      </c>
      <c r="X27" s="10">
        <f>IF($B27="","",$V27-$U27)</f>
        <v/>
      </c>
      <c r="Y27" s="11">
        <f>IF($B27="","",IFERROR($T27/$D27,0))</f>
        <v/>
      </c>
    </row>
    <row r="28" ht="21" customHeight="1">
      <c r="A28" s="3" t="n">
        <v>2029</v>
      </c>
      <c r="B28" s="3" t="inlineStr">
        <is>
          <t>ACT-004</t>
        </is>
      </c>
      <c r="C28" s="15">
        <f>IF($B28="","",IFERROR(VLOOKUP($B28,'Cartera'!$A$5:$AC$104,5,FALSE),""))</f>
        <v/>
      </c>
      <c r="D28" s="7">
        <f>IF($B28="","",IFERROR(VLOOKUP($B28,'Cartera'!$A$5:$AC$104,14,FALSE),0))</f>
        <v/>
      </c>
      <c r="E28" s="7">
        <f>IF($B28="","",IFERROR(VLOOKUP($B28,'Cartera'!$A$5:$AC$104,20,FALSE)*(1+$F28)^($A28-2026),0))</f>
        <v/>
      </c>
      <c r="F28" s="9">
        <f>IF($B28="","",IFERROR(VLOOKUP($B28,'Cartera'!$A$5:$AC$104,21,FALSE),0))</f>
        <v/>
      </c>
      <c r="G28" s="7">
        <f>IF($B28="","",$E28*12)</f>
        <v/>
      </c>
      <c r="H28" s="9">
        <f>IF($B28="","",IFERROR(VLOOKUP($B28,'Cartera'!$A$5:$AC$104,25,FALSE),'Proyección 5 años'!$E$4))</f>
        <v/>
      </c>
      <c r="I28" s="7">
        <f>IF($B28="","",$G28*$H28)</f>
        <v/>
      </c>
      <c r="J28" s="7">
        <f>IF($B28="","",IFERROR(VLOOKUP($B28,'Cartera'!$A$5:$AC$104,22,FALSE)*12,0))</f>
        <v/>
      </c>
      <c r="K28" s="7">
        <f>IF($B28="","",IFERROR(VLOOKUP($B28,'Cartera'!$A$5:$AC$104,23,FALSE),0))</f>
        <v/>
      </c>
      <c r="L28" s="7">
        <f>IF($B28="","",IFERROR(VLOOKUP($B28,'Cartera'!$A$5:$AC$104,24,FALSE),0))</f>
        <v/>
      </c>
      <c r="M28" s="7">
        <f>IF($B28="","",$I28*'Proyección 5 años'!$E$3)</f>
        <v/>
      </c>
      <c r="N28" s="7">
        <f>IF($B28="","",$I28*'Proyección 5 años'!$B$4)</f>
        <v/>
      </c>
      <c r="O28" s="7">
        <f>IF($B28="","",SUM($J28:$N28))</f>
        <v/>
      </c>
      <c r="P28" s="7">
        <f>IF($B28="","",IFERROR(VLOOKUP($B28,'Cartera'!$A$5:$AC$104,15,FALSE)*VLOOKUP($B28,'Cartera'!$A$5:$AC$104,17,FALSE),0))</f>
        <v/>
      </c>
      <c r="Q28" s="7">
        <f>IF($B28="","",$D28*'Proyección 5 años'!$E$5)</f>
        <v/>
      </c>
      <c r="R28" s="7">
        <f>IF($B28="","",$I28-SUM($J28:$N28,$P28:$Q28))</f>
        <v/>
      </c>
      <c r="S28" s="7">
        <f>IF($B28="","",IF($R28&gt;0,$R28*'Proyección 5 años'!$B$5,0))</f>
        <v/>
      </c>
      <c r="T28" s="7">
        <f>IF($B28="","",$R28-$S28)</f>
        <v/>
      </c>
      <c r="U28" s="7">
        <f>IF($B28="","",MAX(0,IFERROR(VLOOKUP($B28,'Cartera'!$A$5:$AC$104,15,FALSE)-($A28-2026+1)*VLOOKUP($B28,'Cartera'!$A$5:$AC$104,19,FALSE)*12*0.55,0)))</f>
        <v/>
      </c>
      <c r="V28" s="7">
        <f>IF($B28="","",$D28*(1+'Proyección 5 años'!$B$3)^($A28-2026))</f>
        <v/>
      </c>
      <c r="W28" s="9">
        <f>IF($B28="","",'Proyección 5 años'!$B$3)</f>
        <v/>
      </c>
      <c r="X28" s="7">
        <f>IF($B28="","",$V28-$U28)</f>
        <v/>
      </c>
      <c r="Y28" s="9">
        <f>IF($B28="","",IFERROR($T28/$D28,0))</f>
        <v/>
      </c>
    </row>
    <row r="29" ht="21" customHeight="1">
      <c r="A29" s="3" t="n">
        <v>2030</v>
      </c>
      <c r="B29" s="3" t="inlineStr">
        <is>
          <t>ACT-004</t>
        </is>
      </c>
      <c r="C29" s="16">
        <f>IF($B29="","",IFERROR(VLOOKUP($B29,'Cartera'!$A$5:$AC$104,5,FALSE),""))</f>
        <v/>
      </c>
      <c r="D29" s="10">
        <f>IF($B29="","",IFERROR(VLOOKUP($B29,'Cartera'!$A$5:$AC$104,14,FALSE),0))</f>
        <v/>
      </c>
      <c r="E29" s="10">
        <f>IF($B29="","",IFERROR(VLOOKUP($B29,'Cartera'!$A$5:$AC$104,20,FALSE)*(1+$F29)^($A29-2026),0))</f>
        <v/>
      </c>
      <c r="F29" s="11">
        <f>IF($B29="","",IFERROR(VLOOKUP($B29,'Cartera'!$A$5:$AC$104,21,FALSE),0))</f>
        <v/>
      </c>
      <c r="G29" s="10">
        <f>IF($B29="","",$E29*12)</f>
        <v/>
      </c>
      <c r="H29" s="11">
        <f>IF($B29="","",IFERROR(VLOOKUP($B29,'Cartera'!$A$5:$AC$104,25,FALSE),'Proyección 5 años'!$E$4))</f>
        <v/>
      </c>
      <c r="I29" s="10">
        <f>IF($B29="","",$G29*$H29)</f>
        <v/>
      </c>
      <c r="J29" s="10">
        <f>IF($B29="","",IFERROR(VLOOKUP($B29,'Cartera'!$A$5:$AC$104,22,FALSE)*12,0))</f>
        <v/>
      </c>
      <c r="K29" s="10">
        <f>IF($B29="","",IFERROR(VLOOKUP($B29,'Cartera'!$A$5:$AC$104,23,FALSE),0))</f>
        <v/>
      </c>
      <c r="L29" s="10">
        <f>IF($B29="","",IFERROR(VLOOKUP($B29,'Cartera'!$A$5:$AC$104,24,FALSE),0))</f>
        <v/>
      </c>
      <c r="M29" s="10">
        <f>IF($B29="","",$I29*'Proyección 5 años'!$E$3)</f>
        <v/>
      </c>
      <c r="N29" s="10">
        <f>IF($B29="","",$I29*'Proyección 5 años'!$B$4)</f>
        <v/>
      </c>
      <c r="O29" s="10">
        <f>IF($B29="","",SUM($J29:$N29))</f>
        <v/>
      </c>
      <c r="P29" s="10">
        <f>IF($B29="","",IFERROR(VLOOKUP($B29,'Cartera'!$A$5:$AC$104,15,FALSE)*VLOOKUP($B29,'Cartera'!$A$5:$AC$104,17,FALSE),0))</f>
        <v/>
      </c>
      <c r="Q29" s="10">
        <f>IF($B29="","",$D29*'Proyección 5 años'!$E$5)</f>
        <v/>
      </c>
      <c r="R29" s="10">
        <f>IF($B29="","",$I29-SUM($J29:$N29,$P29:$Q29))</f>
        <v/>
      </c>
      <c r="S29" s="10">
        <f>IF($B29="","",IF($R29&gt;0,$R29*'Proyección 5 años'!$B$5,0))</f>
        <v/>
      </c>
      <c r="T29" s="10">
        <f>IF($B29="","",$R29-$S29)</f>
        <v/>
      </c>
      <c r="U29" s="10">
        <f>IF($B29="","",MAX(0,IFERROR(VLOOKUP($B29,'Cartera'!$A$5:$AC$104,15,FALSE)-($A29-2026+1)*VLOOKUP($B29,'Cartera'!$A$5:$AC$104,19,FALSE)*12*0.55,0)))</f>
        <v/>
      </c>
      <c r="V29" s="10">
        <f>IF($B29="","",$D29*(1+'Proyección 5 años'!$B$3)^($A29-2026))</f>
        <v/>
      </c>
      <c r="W29" s="11">
        <f>IF($B29="","",'Proyección 5 años'!$B$3)</f>
        <v/>
      </c>
      <c r="X29" s="10">
        <f>IF($B29="","",$V29-$U29)</f>
        <v/>
      </c>
      <c r="Y29" s="11">
        <f>IF($B29="","",IFERROR($T29/$D29,0))</f>
        <v/>
      </c>
    </row>
    <row r="30" ht="21" customHeight="1">
      <c r="A30" s="3" t="n">
        <v>2026</v>
      </c>
      <c r="B30" s="3" t="inlineStr">
        <is>
          <t>ACT-005</t>
        </is>
      </c>
      <c r="C30" s="15">
        <f>IF($B30="","",IFERROR(VLOOKUP($B30,'Cartera'!$A$5:$AC$104,5,FALSE),""))</f>
        <v/>
      </c>
      <c r="D30" s="7">
        <f>IF($B30="","",IFERROR(VLOOKUP($B30,'Cartera'!$A$5:$AC$104,14,FALSE),0))</f>
        <v/>
      </c>
      <c r="E30" s="7">
        <f>IF($B30="","",IFERROR(VLOOKUP($B30,'Cartera'!$A$5:$AC$104,20,FALSE)*(1+$F30)^($A30-2026),0))</f>
        <v/>
      </c>
      <c r="F30" s="9">
        <f>IF($B30="","",IFERROR(VLOOKUP($B30,'Cartera'!$A$5:$AC$104,21,FALSE),0))</f>
        <v/>
      </c>
      <c r="G30" s="7">
        <f>IF($B30="","",$E30*12)</f>
        <v/>
      </c>
      <c r="H30" s="9">
        <f>IF($B30="","",IFERROR(VLOOKUP($B30,'Cartera'!$A$5:$AC$104,25,FALSE),'Proyección 5 años'!$E$4))</f>
        <v/>
      </c>
      <c r="I30" s="7">
        <f>IF($B30="","",$G30*$H30)</f>
        <v/>
      </c>
      <c r="J30" s="7">
        <f>IF($B30="","",IFERROR(VLOOKUP($B30,'Cartera'!$A$5:$AC$104,22,FALSE)*12,0))</f>
        <v/>
      </c>
      <c r="K30" s="7">
        <f>IF($B30="","",IFERROR(VLOOKUP($B30,'Cartera'!$A$5:$AC$104,23,FALSE),0))</f>
        <v/>
      </c>
      <c r="L30" s="7">
        <f>IF($B30="","",IFERROR(VLOOKUP($B30,'Cartera'!$A$5:$AC$104,24,FALSE),0))</f>
        <v/>
      </c>
      <c r="M30" s="7">
        <f>IF($B30="","",$I30*'Proyección 5 años'!$E$3)</f>
        <v/>
      </c>
      <c r="N30" s="7">
        <f>IF($B30="","",$I30*'Proyección 5 años'!$B$4)</f>
        <v/>
      </c>
      <c r="O30" s="7">
        <f>IF($B30="","",SUM($J30:$N30))</f>
        <v/>
      </c>
      <c r="P30" s="7">
        <f>IF($B30="","",IFERROR(VLOOKUP($B30,'Cartera'!$A$5:$AC$104,15,FALSE)*VLOOKUP($B30,'Cartera'!$A$5:$AC$104,17,FALSE),0))</f>
        <v/>
      </c>
      <c r="Q30" s="7">
        <f>IF($B30="","",$D30*'Proyección 5 años'!$E$5)</f>
        <v/>
      </c>
      <c r="R30" s="7">
        <f>IF($B30="","",$I30-SUM($J30:$N30,$P30:$Q30))</f>
        <v/>
      </c>
      <c r="S30" s="7">
        <f>IF($B30="","",IF($R30&gt;0,$R30*'Proyección 5 años'!$B$5,0))</f>
        <v/>
      </c>
      <c r="T30" s="7">
        <f>IF($B30="","",$R30-$S30)</f>
        <v/>
      </c>
      <c r="U30" s="7">
        <f>IF($B30="","",MAX(0,IFERROR(VLOOKUP($B30,'Cartera'!$A$5:$AC$104,15,FALSE)-($A30-2026+1)*VLOOKUP($B30,'Cartera'!$A$5:$AC$104,19,FALSE)*12*0.55,0)))</f>
        <v/>
      </c>
      <c r="V30" s="7">
        <f>IF($B30="","",$D30*(1+'Proyección 5 años'!$B$3)^($A30-2026))</f>
        <v/>
      </c>
      <c r="W30" s="9">
        <f>IF($B30="","",'Proyección 5 años'!$B$3)</f>
        <v/>
      </c>
      <c r="X30" s="7">
        <f>IF($B30="","",$V30-$U30)</f>
        <v/>
      </c>
      <c r="Y30" s="9">
        <f>IF($B30="","",IFERROR($T30/$D30,0))</f>
        <v/>
      </c>
    </row>
    <row r="31" ht="21" customHeight="1">
      <c r="A31" s="3" t="n">
        <v>2027</v>
      </c>
      <c r="B31" s="3" t="inlineStr">
        <is>
          <t>ACT-005</t>
        </is>
      </c>
      <c r="C31" s="16">
        <f>IF($B31="","",IFERROR(VLOOKUP($B31,'Cartera'!$A$5:$AC$104,5,FALSE),""))</f>
        <v/>
      </c>
      <c r="D31" s="10">
        <f>IF($B31="","",IFERROR(VLOOKUP($B31,'Cartera'!$A$5:$AC$104,14,FALSE),0))</f>
        <v/>
      </c>
      <c r="E31" s="10">
        <f>IF($B31="","",IFERROR(VLOOKUP($B31,'Cartera'!$A$5:$AC$104,20,FALSE)*(1+$F31)^($A31-2026),0))</f>
        <v/>
      </c>
      <c r="F31" s="11">
        <f>IF($B31="","",IFERROR(VLOOKUP($B31,'Cartera'!$A$5:$AC$104,21,FALSE),0))</f>
        <v/>
      </c>
      <c r="G31" s="10">
        <f>IF($B31="","",$E31*12)</f>
        <v/>
      </c>
      <c r="H31" s="11">
        <f>IF($B31="","",IFERROR(VLOOKUP($B31,'Cartera'!$A$5:$AC$104,25,FALSE),'Proyección 5 años'!$E$4))</f>
        <v/>
      </c>
      <c r="I31" s="10">
        <f>IF($B31="","",$G31*$H31)</f>
        <v/>
      </c>
      <c r="J31" s="10">
        <f>IF($B31="","",IFERROR(VLOOKUP($B31,'Cartera'!$A$5:$AC$104,22,FALSE)*12,0))</f>
        <v/>
      </c>
      <c r="K31" s="10">
        <f>IF($B31="","",IFERROR(VLOOKUP($B31,'Cartera'!$A$5:$AC$104,23,FALSE),0))</f>
        <v/>
      </c>
      <c r="L31" s="10">
        <f>IF($B31="","",IFERROR(VLOOKUP($B31,'Cartera'!$A$5:$AC$104,24,FALSE),0))</f>
        <v/>
      </c>
      <c r="M31" s="10">
        <f>IF($B31="","",$I31*'Proyección 5 años'!$E$3)</f>
        <v/>
      </c>
      <c r="N31" s="10">
        <f>IF($B31="","",$I31*'Proyección 5 años'!$B$4)</f>
        <v/>
      </c>
      <c r="O31" s="10">
        <f>IF($B31="","",SUM($J31:$N31))</f>
        <v/>
      </c>
      <c r="P31" s="10">
        <f>IF($B31="","",IFERROR(VLOOKUP($B31,'Cartera'!$A$5:$AC$104,15,FALSE)*VLOOKUP($B31,'Cartera'!$A$5:$AC$104,17,FALSE),0))</f>
        <v/>
      </c>
      <c r="Q31" s="10">
        <f>IF($B31="","",$D31*'Proyección 5 años'!$E$5)</f>
        <v/>
      </c>
      <c r="R31" s="10">
        <f>IF($B31="","",$I31-SUM($J31:$N31,$P31:$Q31))</f>
        <v/>
      </c>
      <c r="S31" s="10">
        <f>IF($B31="","",IF($R31&gt;0,$R31*'Proyección 5 años'!$B$5,0))</f>
        <v/>
      </c>
      <c r="T31" s="10">
        <f>IF($B31="","",$R31-$S31)</f>
        <v/>
      </c>
      <c r="U31" s="10">
        <f>IF($B31="","",MAX(0,IFERROR(VLOOKUP($B31,'Cartera'!$A$5:$AC$104,15,FALSE)-($A31-2026+1)*VLOOKUP($B31,'Cartera'!$A$5:$AC$104,19,FALSE)*12*0.55,0)))</f>
        <v/>
      </c>
      <c r="V31" s="10">
        <f>IF($B31="","",$D31*(1+'Proyección 5 años'!$B$3)^($A31-2026))</f>
        <v/>
      </c>
      <c r="W31" s="11">
        <f>IF($B31="","",'Proyección 5 años'!$B$3)</f>
        <v/>
      </c>
      <c r="X31" s="10">
        <f>IF($B31="","",$V31-$U31)</f>
        <v/>
      </c>
      <c r="Y31" s="11">
        <f>IF($B31="","",IFERROR($T31/$D31,0))</f>
        <v/>
      </c>
    </row>
    <row r="32" ht="21" customHeight="1">
      <c r="A32" s="3" t="n">
        <v>2028</v>
      </c>
      <c r="B32" s="3" t="inlineStr">
        <is>
          <t>ACT-005</t>
        </is>
      </c>
      <c r="C32" s="15">
        <f>IF($B32="","",IFERROR(VLOOKUP($B32,'Cartera'!$A$5:$AC$104,5,FALSE),""))</f>
        <v/>
      </c>
      <c r="D32" s="7">
        <f>IF($B32="","",IFERROR(VLOOKUP($B32,'Cartera'!$A$5:$AC$104,14,FALSE),0))</f>
        <v/>
      </c>
      <c r="E32" s="7">
        <f>IF($B32="","",IFERROR(VLOOKUP($B32,'Cartera'!$A$5:$AC$104,20,FALSE)*(1+$F32)^($A32-2026),0))</f>
        <v/>
      </c>
      <c r="F32" s="9">
        <f>IF($B32="","",IFERROR(VLOOKUP($B32,'Cartera'!$A$5:$AC$104,21,FALSE),0))</f>
        <v/>
      </c>
      <c r="G32" s="7">
        <f>IF($B32="","",$E32*12)</f>
        <v/>
      </c>
      <c r="H32" s="9">
        <f>IF($B32="","",IFERROR(VLOOKUP($B32,'Cartera'!$A$5:$AC$104,25,FALSE),'Proyección 5 años'!$E$4))</f>
        <v/>
      </c>
      <c r="I32" s="7">
        <f>IF($B32="","",$G32*$H32)</f>
        <v/>
      </c>
      <c r="J32" s="7">
        <f>IF($B32="","",IFERROR(VLOOKUP($B32,'Cartera'!$A$5:$AC$104,22,FALSE)*12,0))</f>
        <v/>
      </c>
      <c r="K32" s="7">
        <f>IF($B32="","",IFERROR(VLOOKUP($B32,'Cartera'!$A$5:$AC$104,23,FALSE),0))</f>
        <v/>
      </c>
      <c r="L32" s="7">
        <f>IF($B32="","",IFERROR(VLOOKUP($B32,'Cartera'!$A$5:$AC$104,24,FALSE),0))</f>
        <v/>
      </c>
      <c r="M32" s="7">
        <f>IF($B32="","",$I32*'Proyección 5 años'!$E$3)</f>
        <v/>
      </c>
      <c r="N32" s="7">
        <f>IF($B32="","",$I32*'Proyección 5 años'!$B$4)</f>
        <v/>
      </c>
      <c r="O32" s="7">
        <f>IF($B32="","",SUM($J32:$N32))</f>
        <v/>
      </c>
      <c r="P32" s="7">
        <f>IF($B32="","",IFERROR(VLOOKUP($B32,'Cartera'!$A$5:$AC$104,15,FALSE)*VLOOKUP($B32,'Cartera'!$A$5:$AC$104,17,FALSE),0))</f>
        <v/>
      </c>
      <c r="Q32" s="7">
        <f>IF($B32="","",$D32*'Proyección 5 años'!$E$5)</f>
        <v/>
      </c>
      <c r="R32" s="7">
        <f>IF($B32="","",$I32-SUM($J32:$N32,$P32:$Q32))</f>
        <v/>
      </c>
      <c r="S32" s="7">
        <f>IF($B32="","",IF($R32&gt;0,$R32*'Proyección 5 años'!$B$5,0))</f>
        <v/>
      </c>
      <c r="T32" s="7">
        <f>IF($B32="","",$R32-$S32)</f>
        <v/>
      </c>
      <c r="U32" s="7">
        <f>IF($B32="","",MAX(0,IFERROR(VLOOKUP($B32,'Cartera'!$A$5:$AC$104,15,FALSE)-($A32-2026+1)*VLOOKUP($B32,'Cartera'!$A$5:$AC$104,19,FALSE)*12*0.55,0)))</f>
        <v/>
      </c>
      <c r="V32" s="7">
        <f>IF($B32="","",$D32*(1+'Proyección 5 años'!$B$3)^($A32-2026))</f>
        <v/>
      </c>
      <c r="W32" s="9">
        <f>IF($B32="","",'Proyección 5 años'!$B$3)</f>
        <v/>
      </c>
      <c r="X32" s="7">
        <f>IF($B32="","",$V32-$U32)</f>
        <v/>
      </c>
      <c r="Y32" s="9">
        <f>IF($B32="","",IFERROR($T32/$D32,0))</f>
        <v/>
      </c>
    </row>
    <row r="33" ht="21" customHeight="1">
      <c r="A33" s="3" t="n">
        <v>2029</v>
      </c>
      <c r="B33" s="3" t="inlineStr">
        <is>
          <t>ACT-005</t>
        </is>
      </c>
      <c r="C33" s="16">
        <f>IF($B33="","",IFERROR(VLOOKUP($B33,'Cartera'!$A$5:$AC$104,5,FALSE),""))</f>
        <v/>
      </c>
      <c r="D33" s="10">
        <f>IF($B33="","",IFERROR(VLOOKUP($B33,'Cartera'!$A$5:$AC$104,14,FALSE),0))</f>
        <v/>
      </c>
      <c r="E33" s="10">
        <f>IF($B33="","",IFERROR(VLOOKUP($B33,'Cartera'!$A$5:$AC$104,20,FALSE)*(1+$F33)^($A33-2026),0))</f>
        <v/>
      </c>
      <c r="F33" s="11">
        <f>IF($B33="","",IFERROR(VLOOKUP($B33,'Cartera'!$A$5:$AC$104,21,FALSE),0))</f>
        <v/>
      </c>
      <c r="G33" s="10">
        <f>IF($B33="","",$E33*12)</f>
        <v/>
      </c>
      <c r="H33" s="11">
        <f>IF($B33="","",IFERROR(VLOOKUP($B33,'Cartera'!$A$5:$AC$104,25,FALSE),'Proyección 5 años'!$E$4))</f>
        <v/>
      </c>
      <c r="I33" s="10">
        <f>IF($B33="","",$G33*$H33)</f>
        <v/>
      </c>
      <c r="J33" s="10">
        <f>IF($B33="","",IFERROR(VLOOKUP($B33,'Cartera'!$A$5:$AC$104,22,FALSE)*12,0))</f>
        <v/>
      </c>
      <c r="K33" s="10">
        <f>IF($B33="","",IFERROR(VLOOKUP($B33,'Cartera'!$A$5:$AC$104,23,FALSE),0))</f>
        <v/>
      </c>
      <c r="L33" s="10">
        <f>IF($B33="","",IFERROR(VLOOKUP($B33,'Cartera'!$A$5:$AC$104,24,FALSE),0))</f>
        <v/>
      </c>
      <c r="M33" s="10">
        <f>IF($B33="","",$I33*'Proyección 5 años'!$E$3)</f>
        <v/>
      </c>
      <c r="N33" s="10">
        <f>IF($B33="","",$I33*'Proyección 5 años'!$B$4)</f>
        <v/>
      </c>
      <c r="O33" s="10">
        <f>IF($B33="","",SUM($J33:$N33))</f>
        <v/>
      </c>
      <c r="P33" s="10">
        <f>IF($B33="","",IFERROR(VLOOKUP($B33,'Cartera'!$A$5:$AC$104,15,FALSE)*VLOOKUP($B33,'Cartera'!$A$5:$AC$104,17,FALSE),0))</f>
        <v/>
      </c>
      <c r="Q33" s="10">
        <f>IF($B33="","",$D33*'Proyección 5 años'!$E$5)</f>
        <v/>
      </c>
      <c r="R33" s="10">
        <f>IF($B33="","",$I33-SUM($J33:$N33,$P33:$Q33))</f>
        <v/>
      </c>
      <c r="S33" s="10">
        <f>IF($B33="","",IF($R33&gt;0,$R33*'Proyección 5 años'!$B$5,0))</f>
        <v/>
      </c>
      <c r="T33" s="10">
        <f>IF($B33="","",$R33-$S33)</f>
        <v/>
      </c>
      <c r="U33" s="10">
        <f>IF($B33="","",MAX(0,IFERROR(VLOOKUP($B33,'Cartera'!$A$5:$AC$104,15,FALSE)-($A33-2026+1)*VLOOKUP($B33,'Cartera'!$A$5:$AC$104,19,FALSE)*12*0.55,0)))</f>
        <v/>
      </c>
      <c r="V33" s="10">
        <f>IF($B33="","",$D33*(1+'Proyección 5 años'!$B$3)^($A33-2026))</f>
        <v/>
      </c>
      <c r="W33" s="11">
        <f>IF($B33="","",'Proyección 5 años'!$B$3)</f>
        <v/>
      </c>
      <c r="X33" s="10">
        <f>IF($B33="","",$V33-$U33)</f>
        <v/>
      </c>
      <c r="Y33" s="11">
        <f>IF($B33="","",IFERROR($T33/$D33,0))</f>
        <v/>
      </c>
    </row>
    <row r="34" ht="21" customHeight="1">
      <c r="A34" s="3" t="n">
        <v>2030</v>
      </c>
      <c r="B34" s="3" t="inlineStr">
        <is>
          <t>ACT-005</t>
        </is>
      </c>
      <c r="C34" s="15">
        <f>IF($B34="","",IFERROR(VLOOKUP($B34,'Cartera'!$A$5:$AC$104,5,FALSE),""))</f>
        <v/>
      </c>
      <c r="D34" s="7">
        <f>IF($B34="","",IFERROR(VLOOKUP($B34,'Cartera'!$A$5:$AC$104,14,FALSE),0))</f>
        <v/>
      </c>
      <c r="E34" s="7">
        <f>IF($B34="","",IFERROR(VLOOKUP($B34,'Cartera'!$A$5:$AC$104,20,FALSE)*(1+$F34)^($A34-2026),0))</f>
        <v/>
      </c>
      <c r="F34" s="9">
        <f>IF($B34="","",IFERROR(VLOOKUP($B34,'Cartera'!$A$5:$AC$104,21,FALSE),0))</f>
        <v/>
      </c>
      <c r="G34" s="7">
        <f>IF($B34="","",$E34*12)</f>
        <v/>
      </c>
      <c r="H34" s="9">
        <f>IF($B34="","",IFERROR(VLOOKUP($B34,'Cartera'!$A$5:$AC$104,25,FALSE),'Proyección 5 años'!$E$4))</f>
        <v/>
      </c>
      <c r="I34" s="7">
        <f>IF($B34="","",$G34*$H34)</f>
        <v/>
      </c>
      <c r="J34" s="7">
        <f>IF($B34="","",IFERROR(VLOOKUP($B34,'Cartera'!$A$5:$AC$104,22,FALSE)*12,0))</f>
        <v/>
      </c>
      <c r="K34" s="7">
        <f>IF($B34="","",IFERROR(VLOOKUP($B34,'Cartera'!$A$5:$AC$104,23,FALSE),0))</f>
        <v/>
      </c>
      <c r="L34" s="7">
        <f>IF($B34="","",IFERROR(VLOOKUP($B34,'Cartera'!$A$5:$AC$104,24,FALSE),0))</f>
        <v/>
      </c>
      <c r="M34" s="7">
        <f>IF($B34="","",$I34*'Proyección 5 años'!$E$3)</f>
        <v/>
      </c>
      <c r="N34" s="7">
        <f>IF($B34="","",$I34*'Proyección 5 años'!$B$4)</f>
        <v/>
      </c>
      <c r="O34" s="7">
        <f>IF($B34="","",SUM($J34:$N34))</f>
        <v/>
      </c>
      <c r="P34" s="7">
        <f>IF($B34="","",IFERROR(VLOOKUP($B34,'Cartera'!$A$5:$AC$104,15,FALSE)*VLOOKUP($B34,'Cartera'!$A$5:$AC$104,17,FALSE),0))</f>
        <v/>
      </c>
      <c r="Q34" s="7">
        <f>IF($B34="","",$D34*'Proyección 5 años'!$E$5)</f>
        <v/>
      </c>
      <c r="R34" s="7">
        <f>IF($B34="","",$I34-SUM($J34:$N34,$P34:$Q34))</f>
        <v/>
      </c>
      <c r="S34" s="7">
        <f>IF($B34="","",IF($R34&gt;0,$R34*'Proyección 5 años'!$B$5,0))</f>
        <v/>
      </c>
      <c r="T34" s="7">
        <f>IF($B34="","",$R34-$S34)</f>
        <v/>
      </c>
      <c r="U34" s="7">
        <f>IF($B34="","",MAX(0,IFERROR(VLOOKUP($B34,'Cartera'!$A$5:$AC$104,15,FALSE)-($A34-2026+1)*VLOOKUP($B34,'Cartera'!$A$5:$AC$104,19,FALSE)*12*0.55,0)))</f>
        <v/>
      </c>
      <c r="V34" s="7">
        <f>IF($B34="","",$D34*(1+'Proyección 5 años'!$B$3)^($A34-2026))</f>
        <v/>
      </c>
      <c r="W34" s="9">
        <f>IF($B34="","",'Proyección 5 años'!$B$3)</f>
        <v/>
      </c>
      <c r="X34" s="7">
        <f>IF($B34="","",$V34-$U34)</f>
        <v/>
      </c>
      <c r="Y34" s="9">
        <f>IF($B34="","",IFERROR($T34/$D34,0))</f>
        <v/>
      </c>
    </row>
    <row r="35" ht="21" customHeight="1">
      <c r="A35" s="3" t="n">
        <v>2026</v>
      </c>
      <c r="B35" s="3" t="inlineStr">
        <is>
          <t>ACT-006</t>
        </is>
      </c>
      <c r="C35" s="16">
        <f>IF($B35="","",IFERROR(VLOOKUP($B35,'Cartera'!$A$5:$AC$104,5,FALSE),""))</f>
        <v/>
      </c>
      <c r="D35" s="10">
        <f>IF($B35="","",IFERROR(VLOOKUP($B35,'Cartera'!$A$5:$AC$104,14,FALSE),0))</f>
        <v/>
      </c>
      <c r="E35" s="10">
        <f>IF($B35="","",IFERROR(VLOOKUP($B35,'Cartera'!$A$5:$AC$104,20,FALSE)*(1+$F35)^($A35-2026),0))</f>
        <v/>
      </c>
      <c r="F35" s="11">
        <f>IF($B35="","",IFERROR(VLOOKUP($B35,'Cartera'!$A$5:$AC$104,21,FALSE),0))</f>
        <v/>
      </c>
      <c r="G35" s="10">
        <f>IF($B35="","",$E35*12)</f>
        <v/>
      </c>
      <c r="H35" s="11">
        <f>IF($B35="","",IFERROR(VLOOKUP($B35,'Cartera'!$A$5:$AC$104,25,FALSE),'Proyección 5 años'!$E$4))</f>
        <v/>
      </c>
      <c r="I35" s="10">
        <f>IF($B35="","",$G35*$H35)</f>
        <v/>
      </c>
      <c r="J35" s="10">
        <f>IF($B35="","",IFERROR(VLOOKUP($B35,'Cartera'!$A$5:$AC$104,22,FALSE)*12,0))</f>
        <v/>
      </c>
      <c r="K35" s="10">
        <f>IF($B35="","",IFERROR(VLOOKUP($B35,'Cartera'!$A$5:$AC$104,23,FALSE),0))</f>
        <v/>
      </c>
      <c r="L35" s="10">
        <f>IF($B35="","",IFERROR(VLOOKUP($B35,'Cartera'!$A$5:$AC$104,24,FALSE),0))</f>
        <v/>
      </c>
      <c r="M35" s="10">
        <f>IF($B35="","",$I35*'Proyección 5 años'!$E$3)</f>
        <v/>
      </c>
      <c r="N35" s="10">
        <f>IF($B35="","",$I35*'Proyección 5 años'!$B$4)</f>
        <v/>
      </c>
      <c r="O35" s="10">
        <f>IF($B35="","",SUM($J35:$N35))</f>
        <v/>
      </c>
      <c r="P35" s="10">
        <f>IF($B35="","",IFERROR(VLOOKUP($B35,'Cartera'!$A$5:$AC$104,15,FALSE)*VLOOKUP($B35,'Cartera'!$A$5:$AC$104,17,FALSE),0))</f>
        <v/>
      </c>
      <c r="Q35" s="10">
        <f>IF($B35="","",$D35*'Proyección 5 años'!$E$5)</f>
        <v/>
      </c>
      <c r="R35" s="10">
        <f>IF($B35="","",$I35-SUM($J35:$N35,$P35:$Q35))</f>
        <v/>
      </c>
      <c r="S35" s="10">
        <f>IF($B35="","",IF($R35&gt;0,$R35*'Proyección 5 años'!$B$5,0))</f>
        <v/>
      </c>
      <c r="T35" s="10">
        <f>IF($B35="","",$R35-$S35)</f>
        <v/>
      </c>
      <c r="U35" s="10">
        <f>IF($B35="","",MAX(0,IFERROR(VLOOKUP($B35,'Cartera'!$A$5:$AC$104,15,FALSE)-($A35-2026+1)*VLOOKUP($B35,'Cartera'!$A$5:$AC$104,19,FALSE)*12*0.55,0)))</f>
        <v/>
      </c>
      <c r="V35" s="10">
        <f>IF($B35="","",$D35*(1+'Proyección 5 años'!$B$3)^($A35-2026))</f>
        <v/>
      </c>
      <c r="W35" s="11">
        <f>IF($B35="","",'Proyección 5 años'!$B$3)</f>
        <v/>
      </c>
      <c r="X35" s="10">
        <f>IF($B35="","",$V35-$U35)</f>
        <v/>
      </c>
      <c r="Y35" s="11">
        <f>IF($B35="","",IFERROR($T35/$D35,0))</f>
        <v/>
      </c>
    </row>
    <row r="36" ht="21" customHeight="1">
      <c r="A36" s="3" t="n">
        <v>2027</v>
      </c>
      <c r="B36" s="3" t="inlineStr">
        <is>
          <t>ACT-006</t>
        </is>
      </c>
      <c r="C36" s="15">
        <f>IF($B36="","",IFERROR(VLOOKUP($B36,'Cartera'!$A$5:$AC$104,5,FALSE),""))</f>
        <v/>
      </c>
      <c r="D36" s="7">
        <f>IF($B36="","",IFERROR(VLOOKUP($B36,'Cartera'!$A$5:$AC$104,14,FALSE),0))</f>
        <v/>
      </c>
      <c r="E36" s="7">
        <f>IF($B36="","",IFERROR(VLOOKUP($B36,'Cartera'!$A$5:$AC$104,20,FALSE)*(1+$F36)^($A36-2026),0))</f>
        <v/>
      </c>
      <c r="F36" s="9">
        <f>IF($B36="","",IFERROR(VLOOKUP($B36,'Cartera'!$A$5:$AC$104,21,FALSE),0))</f>
        <v/>
      </c>
      <c r="G36" s="7">
        <f>IF($B36="","",$E36*12)</f>
        <v/>
      </c>
      <c r="H36" s="9">
        <f>IF($B36="","",IFERROR(VLOOKUP($B36,'Cartera'!$A$5:$AC$104,25,FALSE),'Proyección 5 años'!$E$4))</f>
        <v/>
      </c>
      <c r="I36" s="7">
        <f>IF($B36="","",$G36*$H36)</f>
        <v/>
      </c>
      <c r="J36" s="7">
        <f>IF($B36="","",IFERROR(VLOOKUP($B36,'Cartera'!$A$5:$AC$104,22,FALSE)*12,0))</f>
        <v/>
      </c>
      <c r="K36" s="7">
        <f>IF($B36="","",IFERROR(VLOOKUP($B36,'Cartera'!$A$5:$AC$104,23,FALSE),0))</f>
        <v/>
      </c>
      <c r="L36" s="7">
        <f>IF($B36="","",IFERROR(VLOOKUP($B36,'Cartera'!$A$5:$AC$104,24,FALSE),0))</f>
        <v/>
      </c>
      <c r="M36" s="7">
        <f>IF($B36="","",$I36*'Proyección 5 años'!$E$3)</f>
        <v/>
      </c>
      <c r="N36" s="7">
        <f>IF($B36="","",$I36*'Proyección 5 años'!$B$4)</f>
        <v/>
      </c>
      <c r="O36" s="7">
        <f>IF($B36="","",SUM($J36:$N36))</f>
        <v/>
      </c>
      <c r="P36" s="7">
        <f>IF($B36="","",IFERROR(VLOOKUP($B36,'Cartera'!$A$5:$AC$104,15,FALSE)*VLOOKUP($B36,'Cartera'!$A$5:$AC$104,17,FALSE),0))</f>
        <v/>
      </c>
      <c r="Q36" s="7">
        <f>IF($B36="","",$D36*'Proyección 5 años'!$E$5)</f>
        <v/>
      </c>
      <c r="R36" s="7">
        <f>IF($B36="","",$I36-SUM($J36:$N36,$P36:$Q36))</f>
        <v/>
      </c>
      <c r="S36" s="7">
        <f>IF($B36="","",IF($R36&gt;0,$R36*'Proyección 5 años'!$B$5,0))</f>
        <v/>
      </c>
      <c r="T36" s="7">
        <f>IF($B36="","",$R36-$S36)</f>
        <v/>
      </c>
      <c r="U36" s="7">
        <f>IF($B36="","",MAX(0,IFERROR(VLOOKUP($B36,'Cartera'!$A$5:$AC$104,15,FALSE)-($A36-2026+1)*VLOOKUP($B36,'Cartera'!$A$5:$AC$104,19,FALSE)*12*0.55,0)))</f>
        <v/>
      </c>
      <c r="V36" s="7">
        <f>IF($B36="","",$D36*(1+'Proyección 5 años'!$B$3)^($A36-2026))</f>
        <v/>
      </c>
      <c r="W36" s="9">
        <f>IF($B36="","",'Proyección 5 años'!$B$3)</f>
        <v/>
      </c>
      <c r="X36" s="7">
        <f>IF($B36="","",$V36-$U36)</f>
        <v/>
      </c>
      <c r="Y36" s="9">
        <f>IF($B36="","",IFERROR($T36/$D36,0))</f>
        <v/>
      </c>
    </row>
    <row r="37" ht="21" customHeight="1">
      <c r="A37" s="3" t="n">
        <v>2028</v>
      </c>
      <c r="B37" s="3" t="inlineStr">
        <is>
          <t>ACT-006</t>
        </is>
      </c>
      <c r="C37" s="16">
        <f>IF($B37="","",IFERROR(VLOOKUP($B37,'Cartera'!$A$5:$AC$104,5,FALSE),""))</f>
        <v/>
      </c>
      <c r="D37" s="10">
        <f>IF($B37="","",IFERROR(VLOOKUP($B37,'Cartera'!$A$5:$AC$104,14,FALSE),0))</f>
        <v/>
      </c>
      <c r="E37" s="10">
        <f>IF($B37="","",IFERROR(VLOOKUP($B37,'Cartera'!$A$5:$AC$104,20,FALSE)*(1+$F37)^($A37-2026),0))</f>
        <v/>
      </c>
      <c r="F37" s="11">
        <f>IF($B37="","",IFERROR(VLOOKUP($B37,'Cartera'!$A$5:$AC$104,21,FALSE),0))</f>
        <v/>
      </c>
      <c r="G37" s="10">
        <f>IF($B37="","",$E37*12)</f>
        <v/>
      </c>
      <c r="H37" s="11">
        <f>IF($B37="","",IFERROR(VLOOKUP($B37,'Cartera'!$A$5:$AC$104,25,FALSE),'Proyección 5 años'!$E$4))</f>
        <v/>
      </c>
      <c r="I37" s="10">
        <f>IF($B37="","",$G37*$H37)</f>
        <v/>
      </c>
      <c r="J37" s="10">
        <f>IF($B37="","",IFERROR(VLOOKUP($B37,'Cartera'!$A$5:$AC$104,22,FALSE)*12,0))</f>
        <v/>
      </c>
      <c r="K37" s="10">
        <f>IF($B37="","",IFERROR(VLOOKUP($B37,'Cartera'!$A$5:$AC$104,23,FALSE),0))</f>
        <v/>
      </c>
      <c r="L37" s="10">
        <f>IF($B37="","",IFERROR(VLOOKUP($B37,'Cartera'!$A$5:$AC$104,24,FALSE),0))</f>
        <v/>
      </c>
      <c r="M37" s="10">
        <f>IF($B37="","",$I37*'Proyección 5 años'!$E$3)</f>
        <v/>
      </c>
      <c r="N37" s="10">
        <f>IF($B37="","",$I37*'Proyección 5 años'!$B$4)</f>
        <v/>
      </c>
      <c r="O37" s="10">
        <f>IF($B37="","",SUM($J37:$N37))</f>
        <v/>
      </c>
      <c r="P37" s="10">
        <f>IF($B37="","",IFERROR(VLOOKUP($B37,'Cartera'!$A$5:$AC$104,15,FALSE)*VLOOKUP($B37,'Cartera'!$A$5:$AC$104,17,FALSE),0))</f>
        <v/>
      </c>
      <c r="Q37" s="10">
        <f>IF($B37="","",$D37*'Proyección 5 años'!$E$5)</f>
        <v/>
      </c>
      <c r="R37" s="10">
        <f>IF($B37="","",$I37-SUM($J37:$N37,$P37:$Q37))</f>
        <v/>
      </c>
      <c r="S37" s="10">
        <f>IF($B37="","",IF($R37&gt;0,$R37*'Proyección 5 años'!$B$5,0))</f>
        <v/>
      </c>
      <c r="T37" s="10">
        <f>IF($B37="","",$R37-$S37)</f>
        <v/>
      </c>
      <c r="U37" s="10">
        <f>IF($B37="","",MAX(0,IFERROR(VLOOKUP($B37,'Cartera'!$A$5:$AC$104,15,FALSE)-($A37-2026+1)*VLOOKUP($B37,'Cartera'!$A$5:$AC$104,19,FALSE)*12*0.55,0)))</f>
        <v/>
      </c>
      <c r="V37" s="10">
        <f>IF($B37="","",$D37*(1+'Proyección 5 años'!$B$3)^($A37-2026))</f>
        <v/>
      </c>
      <c r="W37" s="11">
        <f>IF($B37="","",'Proyección 5 años'!$B$3)</f>
        <v/>
      </c>
      <c r="X37" s="10">
        <f>IF($B37="","",$V37-$U37)</f>
        <v/>
      </c>
      <c r="Y37" s="11">
        <f>IF($B37="","",IFERROR($T37/$D37,0))</f>
        <v/>
      </c>
    </row>
    <row r="38" ht="21" customHeight="1">
      <c r="A38" s="3" t="n">
        <v>2029</v>
      </c>
      <c r="B38" s="3" t="inlineStr">
        <is>
          <t>ACT-006</t>
        </is>
      </c>
      <c r="C38" s="15">
        <f>IF($B38="","",IFERROR(VLOOKUP($B38,'Cartera'!$A$5:$AC$104,5,FALSE),""))</f>
        <v/>
      </c>
      <c r="D38" s="7">
        <f>IF($B38="","",IFERROR(VLOOKUP($B38,'Cartera'!$A$5:$AC$104,14,FALSE),0))</f>
        <v/>
      </c>
      <c r="E38" s="7">
        <f>IF($B38="","",IFERROR(VLOOKUP($B38,'Cartera'!$A$5:$AC$104,20,FALSE)*(1+$F38)^($A38-2026),0))</f>
        <v/>
      </c>
      <c r="F38" s="9">
        <f>IF($B38="","",IFERROR(VLOOKUP($B38,'Cartera'!$A$5:$AC$104,21,FALSE),0))</f>
        <v/>
      </c>
      <c r="G38" s="7">
        <f>IF($B38="","",$E38*12)</f>
        <v/>
      </c>
      <c r="H38" s="9">
        <f>IF($B38="","",IFERROR(VLOOKUP($B38,'Cartera'!$A$5:$AC$104,25,FALSE),'Proyección 5 años'!$E$4))</f>
        <v/>
      </c>
      <c r="I38" s="7">
        <f>IF($B38="","",$G38*$H38)</f>
        <v/>
      </c>
      <c r="J38" s="7">
        <f>IF($B38="","",IFERROR(VLOOKUP($B38,'Cartera'!$A$5:$AC$104,22,FALSE)*12,0))</f>
        <v/>
      </c>
      <c r="K38" s="7">
        <f>IF($B38="","",IFERROR(VLOOKUP($B38,'Cartera'!$A$5:$AC$104,23,FALSE),0))</f>
        <v/>
      </c>
      <c r="L38" s="7">
        <f>IF($B38="","",IFERROR(VLOOKUP($B38,'Cartera'!$A$5:$AC$104,24,FALSE),0))</f>
        <v/>
      </c>
      <c r="M38" s="7">
        <f>IF($B38="","",$I38*'Proyección 5 años'!$E$3)</f>
        <v/>
      </c>
      <c r="N38" s="7">
        <f>IF($B38="","",$I38*'Proyección 5 años'!$B$4)</f>
        <v/>
      </c>
      <c r="O38" s="7">
        <f>IF($B38="","",SUM($J38:$N38))</f>
        <v/>
      </c>
      <c r="P38" s="7">
        <f>IF($B38="","",IFERROR(VLOOKUP($B38,'Cartera'!$A$5:$AC$104,15,FALSE)*VLOOKUP($B38,'Cartera'!$A$5:$AC$104,17,FALSE),0))</f>
        <v/>
      </c>
      <c r="Q38" s="7">
        <f>IF($B38="","",$D38*'Proyección 5 años'!$E$5)</f>
        <v/>
      </c>
      <c r="R38" s="7">
        <f>IF($B38="","",$I38-SUM($J38:$N38,$P38:$Q38))</f>
        <v/>
      </c>
      <c r="S38" s="7">
        <f>IF($B38="","",IF($R38&gt;0,$R38*'Proyección 5 años'!$B$5,0))</f>
        <v/>
      </c>
      <c r="T38" s="7">
        <f>IF($B38="","",$R38-$S38)</f>
        <v/>
      </c>
      <c r="U38" s="7">
        <f>IF($B38="","",MAX(0,IFERROR(VLOOKUP($B38,'Cartera'!$A$5:$AC$104,15,FALSE)-($A38-2026+1)*VLOOKUP($B38,'Cartera'!$A$5:$AC$104,19,FALSE)*12*0.55,0)))</f>
        <v/>
      </c>
      <c r="V38" s="7">
        <f>IF($B38="","",$D38*(1+'Proyección 5 años'!$B$3)^($A38-2026))</f>
        <v/>
      </c>
      <c r="W38" s="9">
        <f>IF($B38="","",'Proyección 5 años'!$B$3)</f>
        <v/>
      </c>
      <c r="X38" s="7">
        <f>IF($B38="","",$V38-$U38)</f>
        <v/>
      </c>
      <c r="Y38" s="9">
        <f>IF($B38="","",IFERROR($T38/$D38,0))</f>
        <v/>
      </c>
    </row>
    <row r="39" ht="21" customHeight="1">
      <c r="A39" s="3" t="n">
        <v>2030</v>
      </c>
      <c r="B39" s="3" t="inlineStr">
        <is>
          <t>ACT-006</t>
        </is>
      </c>
      <c r="C39" s="16">
        <f>IF($B39="","",IFERROR(VLOOKUP($B39,'Cartera'!$A$5:$AC$104,5,FALSE),""))</f>
        <v/>
      </c>
      <c r="D39" s="10">
        <f>IF($B39="","",IFERROR(VLOOKUP($B39,'Cartera'!$A$5:$AC$104,14,FALSE),0))</f>
        <v/>
      </c>
      <c r="E39" s="10">
        <f>IF($B39="","",IFERROR(VLOOKUP($B39,'Cartera'!$A$5:$AC$104,20,FALSE)*(1+$F39)^($A39-2026),0))</f>
        <v/>
      </c>
      <c r="F39" s="11">
        <f>IF($B39="","",IFERROR(VLOOKUP($B39,'Cartera'!$A$5:$AC$104,21,FALSE),0))</f>
        <v/>
      </c>
      <c r="G39" s="10">
        <f>IF($B39="","",$E39*12)</f>
        <v/>
      </c>
      <c r="H39" s="11">
        <f>IF($B39="","",IFERROR(VLOOKUP($B39,'Cartera'!$A$5:$AC$104,25,FALSE),'Proyección 5 años'!$E$4))</f>
        <v/>
      </c>
      <c r="I39" s="10">
        <f>IF($B39="","",$G39*$H39)</f>
        <v/>
      </c>
      <c r="J39" s="10">
        <f>IF($B39="","",IFERROR(VLOOKUP($B39,'Cartera'!$A$5:$AC$104,22,FALSE)*12,0))</f>
        <v/>
      </c>
      <c r="K39" s="10">
        <f>IF($B39="","",IFERROR(VLOOKUP($B39,'Cartera'!$A$5:$AC$104,23,FALSE),0))</f>
        <v/>
      </c>
      <c r="L39" s="10">
        <f>IF($B39="","",IFERROR(VLOOKUP($B39,'Cartera'!$A$5:$AC$104,24,FALSE),0))</f>
        <v/>
      </c>
      <c r="M39" s="10">
        <f>IF($B39="","",$I39*'Proyección 5 años'!$E$3)</f>
        <v/>
      </c>
      <c r="N39" s="10">
        <f>IF($B39="","",$I39*'Proyección 5 años'!$B$4)</f>
        <v/>
      </c>
      <c r="O39" s="10">
        <f>IF($B39="","",SUM($J39:$N39))</f>
        <v/>
      </c>
      <c r="P39" s="10">
        <f>IF($B39="","",IFERROR(VLOOKUP($B39,'Cartera'!$A$5:$AC$104,15,FALSE)*VLOOKUP($B39,'Cartera'!$A$5:$AC$104,17,FALSE),0))</f>
        <v/>
      </c>
      <c r="Q39" s="10">
        <f>IF($B39="","",$D39*'Proyección 5 años'!$E$5)</f>
        <v/>
      </c>
      <c r="R39" s="10">
        <f>IF($B39="","",$I39-SUM($J39:$N39,$P39:$Q39))</f>
        <v/>
      </c>
      <c r="S39" s="10">
        <f>IF($B39="","",IF($R39&gt;0,$R39*'Proyección 5 años'!$B$5,0))</f>
        <v/>
      </c>
      <c r="T39" s="10">
        <f>IF($B39="","",$R39-$S39)</f>
        <v/>
      </c>
      <c r="U39" s="10">
        <f>IF($B39="","",MAX(0,IFERROR(VLOOKUP($B39,'Cartera'!$A$5:$AC$104,15,FALSE)-($A39-2026+1)*VLOOKUP($B39,'Cartera'!$A$5:$AC$104,19,FALSE)*12*0.55,0)))</f>
        <v/>
      </c>
      <c r="V39" s="10">
        <f>IF($B39="","",$D39*(1+'Proyección 5 años'!$B$3)^($A39-2026))</f>
        <v/>
      </c>
      <c r="W39" s="11">
        <f>IF($B39="","",'Proyección 5 años'!$B$3)</f>
        <v/>
      </c>
      <c r="X39" s="10">
        <f>IF($B39="","",$V39-$U39)</f>
        <v/>
      </c>
      <c r="Y39" s="11">
        <f>IF($B39="","",IFERROR($T39/$D39,0))</f>
        <v/>
      </c>
    </row>
    <row r="40" ht="21" customHeight="1">
      <c r="A40" s="3" t="n">
        <v>2026</v>
      </c>
      <c r="B40" s="3" t="inlineStr">
        <is>
          <t>ACT-007</t>
        </is>
      </c>
      <c r="C40" s="15">
        <f>IF($B40="","",IFERROR(VLOOKUP($B40,'Cartera'!$A$5:$AC$104,5,FALSE),""))</f>
        <v/>
      </c>
      <c r="D40" s="7">
        <f>IF($B40="","",IFERROR(VLOOKUP($B40,'Cartera'!$A$5:$AC$104,14,FALSE),0))</f>
        <v/>
      </c>
      <c r="E40" s="7">
        <f>IF($B40="","",IFERROR(VLOOKUP($B40,'Cartera'!$A$5:$AC$104,20,FALSE)*(1+$F40)^($A40-2026),0))</f>
        <v/>
      </c>
      <c r="F40" s="9">
        <f>IF($B40="","",IFERROR(VLOOKUP($B40,'Cartera'!$A$5:$AC$104,21,FALSE),0))</f>
        <v/>
      </c>
      <c r="G40" s="7">
        <f>IF($B40="","",$E40*12)</f>
        <v/>
      </c>
      <c r="H40" s="9">
        <f>IF($B40="","",IFERROR(VLOOKUP($B40,'Cartera'!$A$5:$AC$104,25,FALSE),'Proyección 5 años'!$E$4))</f>
        <v/>
      </c>
      <c r="I40" s="7">
        <f>IF($B40="","",$G40*$H40)</f>
        <v/>
      </c>
      <c r="J40" s="7">
        <f>IF($B40="","",IFERROR(VLOOKUP($B40,'Cartera'!$A$5:$AC$104,22,FALSE)*12,0))</f>
        <v/>
      </c>
      <c r="K40" s="7">
        <f>IF($B40="","",IFERROR(VLOOKUP($B40,'Cartera'!$A$5:$AC$104,23,FALSE),0))</f>
        <v/>
      </c>
      <c r="L40" s="7">
        <f>IF($B40="","",IFERROR(VLOOKUP($B40,'Cartera'!$A$5:$AC$104,24,FALSE),0))</f>
        <v/>
      </c>
      <c r="M40" s="7">
        <f>IF($B40="","",$I40*'Proyección 5 años'!$E$3)</f>
        <v/>
      </c>
      <c r="N40" s="7">
        <f>IF($B40="","",$I40*'Proyección 5 años'!$B$4)</f>
        <v/>
      </c>
      <c r="O40" s="7">
        <f>IF($B40="","",SUM($J40:$N40))</f>
        <v/>
      </c>
      <c r="P40" s="7">
        <f>IF($B40="","",IFERROR(VLOOKUP($B40,'Cartera'!$A$5:$AC$104,15,FALSE)*VLOOKUP($B40,'Cartera'!$A$5:$AC$104,17,FALSE),0))</f>
        <v/>
      </c>
      <c r="Q40" s="7">
        <f>IF($B40="","",$D40*'Proyección 5 años'!$E$5)</f>
        <v/>
      </c>
      <c r="R40" s="7">
        <f>IF($B40="","",$I40-SUM($J40:$N40,$P40:$Q40))</f>
        <v/>
      </c>
      <c r="S40" s="7">
        <f>IF($B40="","",IF($R40&gt;0,$R40*'Proyección 5 años'!$B$5,0))</f>
        <v/>
      </c>
      <c r="T40" s="7">
        <f>IF($B40="","",$R40-$S40)</f>
        <v/>
      </c>
      <c r="U40" s="7">
        <f>IF($B40="","",MAX(0,IFERROR(VLOOKUP($B40,'Cartera'!$A$5:$AC$104,15,FALSE)-($A40-2026+1)*VLOOKUP($B40,'Cartera'!$A$5:$AC$104,19,FALSE)*12*0.55,0)))</f>
        <v/>
      </c>
      <c r="V40" s="7">
        <f>IF($B40="","",$D40*(1+'Proyección 5 años'!$B$3)^($A40-2026))</f>
        <v/>
      </c>
      <c r="W40" s="9">
        <f>IF($B40="","",'Proyección 5 años'!$B$3)</f>
        <v/>
      </c>
      <c r="X40" s="7">
        <f>IF($B40="","",$V40-$U40)</f>
        <v/>
      </c>
      <c r="Y40" s="9">
        <f>IF($B40="","",IFERROR($T40/$D40,0))</f>
        <v/>
      </c>
    </row>
    <row r="41" ht="21" customHeight="1">
      <c r="A41" s="3" t="n">
        <v>2027</v>
      </c>
      <c r="B41" s="3" t="inlineStr">
        <is>
          <t>ACT-007</t>
        </is>
      </c>
      <c r="C41" s="16">
        <f>IF($B41="","",IFERROR(VLOOKUP($B41,'Cartera'!$A$5:$AC$104,5,FALSE),""))</f>
        <v/>
      </c>
      <c r="D41" s="10">
        <f>IF($B41="","",IFERROR(VLOOKUP($B41,'Cartera'!$A$5:$AC$104,14,FALSE),0))</f>
        <v/>
      </c>
      <c r="E41" s="10">
        <f>IF($B41="","",IFERROR(VLOOKUP($B41,'Cartera'!$A$5:$AC$104,20,FALSE)*(1+$F41)^($A41-2026),0))</f>
        <v/>
      </c>
      <c r="F41" s="11">
        <f>IF($B41="","",IFERROR(VLOOKUP($B41,'Cartera'!$A$5:$AC$104,21,FALSE),0))</f>
        <v/>
      </c>
      <c r="G41" s="10">
        <f>IF($B41="","",$E41*12)</f>
        <v/>
      </c>
      <c r="H41" s="11">
        <f>IF($B41="","",IFERROR(VLOOKUP($B41,'Cartera'!$A$5:$AC$104,25,FALSE),'Proyección 5 años'!$E$4))</f>
        <v/>
      </c>
      <c r="I41" s="10">
        <f>IF($B41="","",$G41*$H41)</f>
        <v/>
      </c>
      <c r="J41" s="10">
        <f>IF($B41="","",IFERROR(VLOOKUP($B41,'Cartera'!$A$5:$AC$104,22,FALSE)*12,0))</f>
        <v/>
      </c>
      <c r="K41" s="10">
        <f>IF($B41="","",IFERROR(VLOOKUP($B41,'Cartera'!$A$5:$AC$104,23,FALSE),0))</f>
        <v/>
      </c>
      <c r="L41" s="10">
        <f>IF($B41="","",IFERROR(VLOOKUP($B41,'Cartera'!$A$5:$AC$104,24,FALSE),0))</f>
        <v/>
      </c>
      <c r="M41" s="10">
        <f>IF($B41="","",$I41*'Proyección 5 años'!$E$3)</f>
        <v/>
      </c>
      <c r="N41" s="10">
        <f>IF($B41="","",$I41*'Proyección 5 años'!$B$4)</f>
        <v/>
      </c>
      <c r="O41" s="10">
        <f>IF($B41="","",SUM($J41:$N41))</f>
        <v/>
      </c>
      <c r="P41" s="10">
        <f>IF($B41="","",IFERROR(VLOOKUP($B41,'Cartera'!$A$5:$AC$104,15,FALSE)*VLOOKUP($B41,'Cartera'!$A$5:$AC$104,17,FALSE),0))</f>
        <v/>
      </c>
      <c r="Q41" s="10">
        <f>IF($B41="","",$D41*'Proyección 5 años'!$E$5)</f>
        <v/>
      </c>
      <c r="R41" s="10">
        <f>IF($B41="","",$I41-SUM($J41:$N41,$P41:$Q41))</f>
        <v/>
      </c>
      <c r="S41" s="10">
        <f>IF($B41="","",IF($R41&gt;0,$R41*'Proyección 5 años'!$B$5,0))</f>
        <v/>
      </c>
      <c r="T41" s="10">
        <f>IF($B41="","",$R41-$S41)</f>
        <v/>
      </c>
      <c r="U41" s="10">
        <f>IF($B41="","",MAX(0,IFERROR(VLOOKUP($B41,'Cartera'!$A$5:$AC$104,15,FALSE)-($A41-2026+1)*VLOOKUP($B41,'Cartera'!$A$5:$AC$104,19,FALSE)*12*0.55,0)))</f>
        <v/>
      </c>
      <c r="V41" s="10">
        <f>IF($B41="","",$D41*(1+'Proyección 5 años'!$B$3)^($A41-2026))</f>
        <v/>
      </c>
      <c r="W41" s="11">
        <f>IF($B41="","",'Proyección 5 años'!$B$3)</f>
        <v/>
      </c>
      <c r="X41" s="10">
        <f>IF($B41="","",$V41-$U41)</f>
        <v/>
      </c>
      <c r="Y41" s="11">
        <f>IF($B41="","",IFERROR($T41/$D41,0))</f>
        <v/>
      </c>
    </row>
    <row r="42" ht="21" customHeight="1">
      <c r="A42" s="3" t="n">
        <v>2028</v>
      </c>
      <c r="B42" s="3" t="inlineStr">
        <is>
          <t>ACT-007</t>
        </is>
      </c>
      <c r="C42" s="15">
        <f>IF($B42="","",IFERROR(VLOOKUP($B42,'Cartera'!$A$5:$AC$104,5,FALSE),""))</f>
        <v/>
      </c>
      <c r="D42" s="7">
        <f>IF($B42="","",IFERROR(VLOOKUP($B42,'Cartera'!$A$5:$AC$104,14,FALSE),0))</f>
        <v/>
      </c>
      <c r="E42" s="7">
        <f>IF($B42="","",IFERROR(VLOOKUP($B42,'Cartera'!$A$5:$AC$104,20,FALSE)*(1+$F42)^($A42-2026),0))</f>
        <v/>
      </c>
      <c r="F42" s="9">
        <f>IF($B42="","",IFERROR(VLOOKUP($B42,'Cartera'!$A$5:$AC$104,21,FALSE),0))</f>
        <v/>
      </c>
      <c r="G42" s="7">
        <f>IF($B42="","",$E42*12)</f>
        <v/>
      </c>
      <c r="H42" s="9">
        <f>IF($B42="","",IFERROR(VLOOKUP($B42,'Cartera'!$A$5:$AC$104,25,FALSE),'Proyección 5 años'!$E$4))</f>
        <v/>
      </c>
      <c r="I42" s="7">
        <f>IF($B42="","",$G42*$H42)</f>
        <v/>
      </c>
      <c r="J42" s="7">
        <f>IF($B42="","",IFERROR(VLOOKUP($B42,'Cartera'!$A$5:$AC$104,22,FALSE)*12,0))</f>
        <v/>
      </c>
      <c r="K42" s="7">
        <f>IF($B42="","",IFERROR(VLOOKUP($B42,'Cartera'!$A$5:$AC$104,23,FALSE),0))</f>
        <v/>
      </c>
      <c r="L42" s="7">
        <f>IF($B42="","",IFERROR(VLOOKUP($B42,'Cartera'!$A$5:$AC$104,24,FALSE),0))</f>
        <v/>
      </c>
      <c r="M42" s="7">
        <f>IF($B42="","",$I42*'Proyección 5 años'!$E$3)</f>
        <v/>
      </c>
      <c r="N42" s="7">
        <f>IF($B42="","",$I42*'Proyección 5 años'!$B$4)</f>
        <v/>
      </c>
      <c r="O42" s="7">
        <f>IF($B42="","",SUM($J42:$N42))</f>
        <v/>
      </c>
      <c r="P42" s="7">
        <f>IF($B42="","",IFERROR(VLOOKUP($B42,'Cartera'!$A$5:$AC$104,15,FALSE)*VLOOKUP($B42,'Cartera'!$A$5:$AC$104,17,FALSE),0))</f>
        <v/>
      </c>
      <c r="Q42" s="7">
        <f>IF($B42="","",$D42*'Proyección 5 años'!$E$5)</f>
        <v/>
      </c>
      <c r="R42" s="7">
        <f>IF($B42="","",$I42-SUM($J42:$N42,$P42:$Q42))</f>
        <v/>
      </c>
      <c r="S42" s="7">
        <f>IF($B42="","",IF($R42&gt;0,$R42*'Proyección 5 años'!$B$5,0))</f>
        <v/>
      </c>
      <c r="T42" s="7">
        <f>IF($B42="","",$R42-$S42)</f>
        <v/>
      </c>
      <c r="U42" s="7">
        <f>IF($B42="","",MAX(0,IFERROR(VLOOKUP($B42,'Cartera'!$A$5:$AC$104,15,FALSE)-($A42-2026+1)*VLOOKUP($B42,'Cartera'!$A$5:$AC$104,19,FALSE)*12*0.55,0)))</f>
        <v/>
      </c>
      <c r="V42" s="7">
        <f>IF($B42="","",$D42*(1+'Proyección 5 años'!$B$3)^($A42-2026))</f>
        <v/>
      </c>
      <c r="W42" s="9">
        <f>IF($B42="","",'Proyección 5 años'!$B$3)</f>
        <v/>
      </c>
      <c r="X42" s="7">
        <f>IF($B42="","",$V42-$U42)</f>
        <v/>
      </c>
      <c r="Y42" s="9">
        <f>IF($B42="","",IFERROR($T42/$D42,0))</f>
        <v/>
      </c>
    </row>
    <row r="43" ht="21" customHeight="1">
      <c r="A43" s="3" t="n">
        <v>2029</v>
      </c>
      <c r="B43" s="3" t="inlineStr">
        <is>
          <t>ACT-007</t>
        </is>
      </c>
      <c r="C43" s="16">
        <f>IF($B43="","",IFERROR(VLOOKUP($B43,'Cartera'!$A$5:$AC$104,5,FALSE),""))</f>
        <v/>
      </c>
      <c r="D43" s="10">
        <f>IF($B43="","",IFERROR(VLOOKUP($B43,'Cartera'!$A$5:$AC$104,14,FALSE),0))</f>
        <v/>
      </c>
      <c r="E43" s="10">
        <f>IF($B43="","",IFERROR(VLOOKUP($B43,'Cartera'!$A$5:$AC$104,20,FALSE)*(1+$F43)^($A43-2026),0))</f>
        <v/>
      </c>
      <c r="F43" s="11">
        <f>IF($B43="","",IFERROR(VLOOKUP($B43,'Cartera'!$A$5:$AC$104,21,FALSE),0))</f>
        <v/>
      </c>
      <c r="G43" s="10">
        <f>IF($B43="","",$E43*12)</f>
        <v/>
      </c>
      <c r="H43" s="11">
        <f>IF($B43="","",IFERROR(VLOOKUP($B43,'Cartera'!$A$5:$AC$104,25,FALSE),'Proyección 5 años'!$E$4))</f>
        <v/>
      </c>
      <c r="I43" s="10">
        <f>IF($B43="","",$G43*$H43)</f>
        <v/>
      </c>
      <c r="J43" s="10">
        <f>IF($B43="","",IFERROR(VLOOKUP($B43,'Cartera'!$A$5:$AC$104,22,FALSE)*12,0))</f>
        <v/>
      </c>
      <c r="K43" s="10">
        <f>IF($B43="","",IFERROR(VLOOKUP($B43,'Cartera'!$A$5:$AC$104,23,FALSE),0))</f>
        <v/>
      </c>
      <c r="L43" s="10">
        <f>IF($B43="","",IFERROR(VLOOKUP($B43,'Cartera'!$A$5:$AC$104,24,FALSE),0))</f>
        <v/>
      </c>
      <c r="M43" s="10">
        <f>IF($B43="","",$I43*'Proyección 5 años'!$E$3)</f>
        <v/>
      </c>
      <c r="N43" s="10">
        <f>IF($B43="","",$I43*'Proyección 5 años'!$B$4)</f>
        <v/>
      </c>
      <c r="O43" s="10">
        <f>IF($B43="","",SUM($J43:$N43))</f>
        <v/>
      </c>
      <c r="P43" s="10">
        <f>IF($B43="","",IFERROR(VLOOKUP($B43,'Cartera'!$A$5:$AC$104,15,FALSE)*VLOOKUP($B43,'Cartera'!$A$5:$AC$104,17,FALSE),0))</f>
        <v/>
      </c>
      <c r="Q43" s="10">
        <f>IF($B43="","",$D43*'Proyección 5 años'!$E$5)</f>
        <v/>
      </c>
      <c r="R43" s="10">
        <f>IF($B43="","",$I43-SUM($J43:$N43,$P43:$Q43))</f>
        <v/>
      </c>
      <c r="S43" s="10">
        <f>IF($B43="","",IF($R43&gt;0,$R43*'Proyección 5 años'!$B$5,0))</f>
        <v/>
      </c>
      <c r="T43" s="10">
        <f>IF($B43="","",$R43-$S43)</f>
        <v/>
      </c>
      <c r="U43" s="10">
        <f>IF($B43="","",MAX(0,IFERROR(VLOOKUP($B43,'Cartera'!$A$5:$AC$104,15,FALSE)-($A43-2026+1)*VLOOKUP($B43,'Cartera'!$A$5:$AC$104,19,FALSE)*12*0.55,0)))</f>
        <v/>
      </c>
      <c r="V43" s="10">
        <f>IF($B43="","",$D43*(1+'Proyección 5 años'!$B$3)^($A43-2026))</f>
        <v/>
      </c>
      <c r="W43" s="11">
        <f>IF($B43="","",'Proyección 5 años'!$B$3)</f>
        <v/>
      </c>
      <c r="X43" s="10">
        <f>IF($B43="","",$V43-$U43)</f>
        <v/>
      </c>
      <c r="Y43" s="11">
        <f>IF($B43="","",IFERROR($T43/$D43,0))</f>
        <v/>
      </c>
    </row>
    <row r="44" ht="21" customHeight="1">
      <c r="A44" s="3" t="n">
        <v>2030</v>
      </c>
      <c r="B44" s="3" t="inlineStr">
        <is>
          <t>ACT-007</t>
        </is>
      </c>
      <c r="C44" s="15">
        <f>IF($B44="","",IFERROR(VLOOKUP($B44,'Cartera'!$A$5:$AC$104,5,FALSE),""))</f>
        <v/>
      </c>
      <c r="D44" s="7">
        <f>IF($B44="","",IFERROR(VLOOKUP($B44,'Cartera'!$A$5:$AC$104,14,FALSE),0))</f>
        <v/>
      </c>
      <c r="E44" s="7">
        <f>IF($B44="","",IFERROR(VLOOKUP($B44,'Cartera'!$A$5:$AC$104,20,FALSE)*(1+$F44)^($A44-2026),0))</f>
        <v/>
      </c>
      <c r="F44" s="9">
        <f>IF($B44="","",IFERROR(VLOOKUP($B44,'Cartera'!$A$5:$AC$104,21,FALSE),0))</f>
        <v/>
      </c>
      <c r="G44" s="7">
        <f>IF($B44="","",$E44*12)</f>
        <v/>
      </c>
      <c r="H44" s="9">
        <f>IF($B44="","",IFERROR(VLOOKUP($B44,'Cartera'!$A$5:$AC$104,25,FALSE),'Proyección 5 años'!$E$4))</f>
        <v/>
      </c>
      <c r="I44" s="7">
        <f>IF($B44="","",$G44*$H44)</f>
        <v/>
      </c>
      <c r="J44" s="7">
        <f>IF($B44="","",IFERROR(VLOOKUP($B44,'Cartera'!$A$5:$AC$104,22,FALSE)*12,0))</f>
        <v/>
      </c>
      <c r="K44" s="7">
        <f>IF($B44="","",IFERROR(VLOOKUP($B44,'Cartera'!$A$5:$AC$104,23,FALSE),0))</f>
        <v/>
      </c>
      <c r="L44" s="7">
        <f>IF($B44="","",IFERROR(VLOOKUP($B44,'Cartera'!$A$5:$AC$104,24,FALSE),0))</f>
        <v/>
      </c>
      <c r="M44" s="7">
        <f>IF($B44="","",$I44*'Proyección 5 años'!$E$3)</f>
        <v/>
      </c>
      <c r="N44" s="7">
        <f>IF($B44="","",$I44*'Proyección 5 años'!$B$4)</f>
        <v/>
      </c>
      <c r="O44" s="7">
        <f>IF($B44="","",SUM($J44:$N44))</f>
        <v/>
      </c>
      <c r="P44" s="7">
        <f>IF($B44="","",IFERROR(VLOOKUP($B44,'Cartera'!$A$5:$AC$104,15,FALSE)*VLOOKUP($B44,'Cartera'!$A$5:$AC$104,17,FALSE),0))</f>
        <v/>
      </c>
      <c r="Q44" s="7">
        <f>IF($B44="","",$D44*'Proyección 5 años'!$E$5)</f>
        <v/>
      </c>
      <c r="R44" s="7">
        <f>IF($B44="","",$I44-SUM($J44:$N44,$P44:$Q44))</f>
        <v/>
      </c>
      <c r="S44" s="7">
        <f>IF($B44="","",IF($R44&gt;0,$R44*'Proyección 5 años'!$B$5,0))</f>
        <v/>
      </c>
      <c r="T44" s="7">
        <f>IF($B44="","",$R44-$S44)</f>
        <v/>
      </c>
      <c r="U44" s="7">
        <f>IF($B44="","",MAX(0,IFERROR(VLOOKUP($B44,'Cartera'!$A$5:$AC$104,15,FALSE)-($A44-2026+1)*VLOOKUP($B44,'Cartera'!$A$5:$AC$104,19,FALSE)*12*0.55,0)))</f>
        <v/>
      </c>
      <c r="V44" s="7">
        <f>IF($B44="","",$D44*(1+'Proyección 5 años'!$B$3)^($A44-2026))</f>
        <v/>
      </c>
      <c r="W44" s="9">
        <f>IF($B44="","",'Proyección 5 años'!$B$3)</f>
        <v/>
      </c>
      <c r="X44" s="7">
        <f>IF($B44="","",$V44-$U44)</f>
        <v/>
      </c>
      <c r="Y44" s="9">
        <f>IF($B44="","",IFERROR($T44/$D44,0))</f>
        <v/>
      </c>
    </row>
    <row r="45" ht="21" customHeight="1">
      <c r="A45" s="3" t="n">
        <v>2026</v>
      </c>
      <c r="B45" s="3" t="inlineStr">
        <is>
          <t>ACT-008</t>
        </is>
      </c>
      <c r="C45" s="16">
        <f>IF($B45="","",IFERROR(VLOOKUP($B45,'Cartera'!$A$5:$AC$104,5,FALSE),""))</f>
        <v/>
      </c>
      <c r="D45" s="10">
        <f>IF($B45="","",IFERROR(VLOOKUP($B45,'Cartera'!$A$5:$AC$104,14,FALSE),0))</f>
        <v/>
      </c>
      <c r="E45" s="10">
        <f>IF($B45="","",IFERROR(VLOOKUP($B45,'Cartera'!$A$5:$AC$104,20,FALSE)*(1+$F45)^($A45-2026),0))</f>
        <v/>
      </c>
      <c r="F45" s="11">
        <f>IF($B45="","",IFERROR(VLOOKUP($B45,'Cartera'!$A$5:$AC$104,21,FALSE),0))</f>
        <v/>
      </c>
      <c r="G45" s="10">
        <f>IF($B45="","",$E45*12)</f>
        <v/>
      </c>
      <c r="H45" s="11">
        <f>IF($B45="","",IFERROR(VLOOKUP($B45,'Cartera'!$A$5:$AC$104,25,FALSE),'Proyección 5 años'!$E$4))</f>
        <v/>
      </c>
      <c r="I45" s="10">
        <f>IF($B45="","",$G45*$H45)</f>
        <v/>
      </c>
      <c r="J45" s="10">
        <f>IF($B45="","",IFERROR(VLOOKUP($B45,'Cartera'!$A$5:$AC$104,22,FALSE)*12,0))</f>
        <v/>
      </c>
      <c r="K45" s="10">
        <f>IF($B45="","",IFERROR(VLOOKUP($B45,'Cartera'!$A$5:$AC$104,23,FALSE),0))</f>
        <v/>
      </c>
      <c r="L45" s="10">
        <f>IF($B45="","",IFERROR(VLOOKUP($B45,'Cartera'!$A$5:$AC$104,24,FALSE),0))</f>
        <v/>
      </c>
      <c r="M45" s="10">
        <f>IF($B45="","",$I45*'Proyección 5 años'!$E$3)</f>
        <v/>
      </c>
      <c r="N45" s="10">
        <f>IF($B45="","",$I45*'Proyección 5 años'!$B$4)</f>
        <v/>
      </c>
      <c r="O45" s="10">
        <f>IF($B45="","",SUM($J45:$N45))</f>
        <v/>
      </c>
      <c r="P45" s="10">
        <f>IF($B45="","",IFERROR(VLOOKUP($B45,'Cartera'!$A$5:$AC$104,15,FALSE)*VLOOKUP($B45,'Cartera'!$A$5:$AC$104,17,FALSE),0))</f>
        <v/>
      </c>
      <c r="Q45" s="10">
        <f>IF($B45="","",$D45*'Proyección 5 años'!$E$5)</f>
        <v/>
      </c>
      <c r="R45" s="10">
        <f>IF($B45="","",$I45-SUM($J45:$N45,$P45:$Q45))</f>
        <v/>
      </c>
      <c r="S45" s="10">
        <f>IF($B45="","",IF($R45&gt;0,$R45*'Proyección 5 años'!$B$5,0))</f>
        <v/>
      </c>
      <c r="T45" s="10">
        <f>IF($B45="","",$R45-$S45)</f>
        <v/>
      </c>
      <c r="U45" s="10">
        <f>IF($B45="","",MAX(0,IFERROR(VLOOKUP($B45,'Cartera'!$A$5:$AC$104,15,FALSE)-($A45-2026+1)*VLOOKUP($B45,'Cartera'!$A$5:$AC$104,19,FALSE)*12*0.55,0)))</f>
        <v/>
      </c>
      <c r="V45" s="10">
        <f>IF($B45="","",$D45*(1+'Proyección 5 años'!$B$3)^($A45-2026))</f>
        <v/>
      </c>
      <c r="W45" s="11">
        <f>IF($B45="","",'Proyección 5 años'!$B$3)</f>
        <v/>
      </c>
      <c r="X45" s="10">
        <f>IF($B45="","",$V45-$U45)</f>
        <v/>
      </c>
      <c r="Y45" s="11">
        <f>IF($B45="","",IFERROR($T45/$D45,0))</f>
        <v/>
      </c>
    </row>
    <row r="46" ht="21" customHeight="1">
      <c r="A46" s="3" t="n">
        <v>2027</v>
      </c>
      <c r="B46" s="3" t="inlineStr">
        <is>
          <t>ACT-008</t>
        </is>
      </c>
      <c r="C46" s="15">
        <f>IF($B46="","",IFERROR(VLOOKUP($B46,'Cartera'!$A$5:$AC$104,5,FALSE),""))</f>
        <v/>
      </c>
      <c r="D46" s="7">
        <f>IF($B46="","",IFERROR(VLOOKUP($B46,'Cartera'!$A$5:$AC$104,14,FALSE),0))</f>
        <v/>
      </c>
      <c r="E46" s="7">
        <f>IF($B46="","",IFERROR(VLOOKUP($B46,'Cartera'!$A$5:$AC$104,20,FALSE)*(1+$F46)^($A46-2026),0))</f>
        <v/>
      </c>
      <c r="F46" s="9">
        <f>IF($B46="","",IFERROR(VLOOKUP($B46,'Cartera'!$A$5:$AC$104,21,FALSE),0))</f>
        <v/>
      </c>
      <c r="G46" s="7">
        <f>IF($B46="","",$E46*12)</f>
        <v/>
      </c>
      <c r="H46" s="9">
        <f>IF($B46="","",IFERROR(VLOOKUP($B46,'Cartera'!$A$5:$AC$104,25,FALSE),'Proyección 5 años'!$E$4))</f>
        <v/>
      </c>
      <c r="I46" s="7">
        <f>IF($B46="","",$G46*$H46)</f>
        <v/>
      </c>
      <c r="J46" s="7">
        <f>IF($B46="","",IFERROR(VLOOKUP($B46,'Cartera'!$A$5:$AC$104,22,FALSE)*12,0))</f>
        <v/>
      </c>
      <c r="K46" s="7">
        <f>IF($B46="","",IFERROR(VLOOKUP($B46,'Cartera'!$A$5:$AC$104,23,FALSE),0))</f>
        <v/>
      </c>
      <c r="L46" s="7">
        <f>IF($B46="","",IFERROR(VLOOKUP($B46,'Cartera'!$A$5:$AC$104,24,FALSE),0))</f>
        <v/>
      </c>
      <c r="M46" s="7">
        <f>IF($B46="","",$I46*'Proyección 5 años'!$E$3)</f>
        <v/>
      </c>
      <c r="N46" s="7">
        <f>IF($B46="","",$I46*'Proyección 5 años'!$B$4)</f>
        <v/>
      </c>
      <c r="O46" s="7">
        <f>IF($B46="","",SUM($J46:$N46))</f>
        <v/>
      </c>
      <c r="P46" s="7">
        <f>IF($B46="","",IFERROR(VLOOKUP($B46,'Cartera'!$A$5:$AC$104,15,FALSE)*VLOOKUP($B46,'Cartera'!$A$5:$AC$104,17,FALSE),0))</f>
        <v/>
      </c>
      <c r="Q46" s="7">
        <f>IF($B46="","",$D46*'Proyección 5 años'!$E$5)</f>
        <v/>
      </c>
      <c r="R46" s="7">
        <f>IF($B46="","",$I46-SUM($J46:$N46,$P46:$Q46))</f>
        <v/>
      </c>
      <c r="S46" s="7">
        <f>IF($B46="","",IF($R46&gt;0,$R46*'Proyección 5 años'!$B$5,0))</f>
        <v/>
      </c>
      <c r="T46" s="7">
        <f>IF($B46="","",$R46-$S46)</f>
        <v/>
      </c>
      <c r="U46" s="7">
        <f>IF($B46="","",MAX(0,IFERROR(VLOOKUP($B46,'Cartera'!$A$5:$AC$104,15,FALSE)-($A46-2026+1)*VLOOKUP($B46,'Cartera'!$A$5:$AC$104,19,FALSE)*12*0.55,0)))</f>
        <v/>
      </c>
      <c r="V46" s="7">
        <f>IF($B46="","",$D46*(1+'Proyección 5 años'!$B$3)^($A46-2026))</f>
        <v/>
      </c>
      <c r="W46" s="9">
        <f>IF($B46="","",'Proyección 5 años'!$B$3)</f>
        <v/>
      </c>
      <c r="X46" s="7">
        <f>IF($B46="","",$V46-$U46)</f>
        <v/>
      </c>
      <c r="Y46" s="9">
        <f>IF($B46="","",IFERROR($T46/$D46,0))</f>
        <v/>
      </c>
    </row>
    <row r="47" ht="21" customHeight="1">
      <c r="A47" s="3" t="n">
        <v>2028</v>
      </c>
      <c r="B47" s="3" t="inlineStr">
        <is>
          <t>ACT-008</t>
        </is>
      </c>
      <c r="C47" s="16">
        <f>IF($B47="","",IFERROR(VLOOKUP($B47,'Cartera'!$A$5:$AC$104,5,FALSE),""))</f>
        <v/>
      </c>
      <c r="D47" s="10">
        <f>IF($B47="","",IFERROR(VLOOKUP($B47,'Cartera'!$A$5:$AC$104,14,FALSE),0))</f>
        <v/>
      </c>
      <c r="E47" s="10">
        <f>IF($B47="","",IFERROR(VLOOKUP($B47,'Cartera'!$A$5:$AC$104,20,FALSE)*(1+$F47)^($A47-2026),0))</f>
        <v/>
      </c>
      <c r="F47" s="11">
        <f>IF($B47="","",IFERROR(VLOOKUP($B47,'Cartera'!$A$5:$AC$104,21,FALSE),0))</f>
        <v/>
      </c>
      <c r="G47" s="10">
        <f>IF($B47="","",$E47*12)</f>
        <v/>
      </c>
      <c r="H47" s="11">
        <f>IF($B47="","",IFERROR(VLOOKUP($B47,'Cartera'!$A$5:$AC$104,25,FALSE),'Proyección 5 años'!$E$4))</f>
        <v/>
      </c>
      <c r="I47" s="10">
        <f>IF($B47="","",$G47*$H47)</f>
        <v/>
      </c>
      <c r="J47" s="10">
        <f>IF($B47="","",IFERROR(VLOOKUP($B47,'Cartera'!$A$5:$AC$104,22,FALSE)*12,0))</f>
        <v/>
      </c>
      <c r="K47" s="10">
        <f>IF($B47="","",IFERROR(VLOOKUP($B47,'Cartera'!$A$5:$AC$104,23,FALSE),0))</f>
        <v/>
      </c>
      <c r="L47" s="10">
        <f>IF($B47="","",IFERROR(VLOOKUP($B47,'Cartera'!$A$5:$AC$104,24,FALSE),0))</f>
        <v/>
      </c>
      <c r="M47" s="10">
        <f>IF($B47="","",$I47*'Proyección 5 años'!$E$3)</f>
        <v/>
      </c>
      <c r="N47" s="10">
        <f>IF($B47="","",$I47*'Proyección 5 años'!$B$4)</f>
        <v/>
      </c>
      <c r="O47" s="10">
        <f>IF($B47="","",SUM($J47:$N47))</f>
        <v/>
      </c>
      <c r="P47" s="10">
        <f>IF($B47="","",IFERROR(VLOOKUP($B47,'Cartera'!$A$5:$AC$104,15,FALSE)*VLOOKUP($B47,'Cartera'!$A$5:$AC$104,17,FALSE),0))</f>
        <v/>
      </c>
      <c r="Q47" s="10">
        <f>IF($B47="","",$D47*'Proyección 5 años'!$E$5)</f>
        <v/>
      </c>
      <c r="R47" s="10">
        <f>IF($B47="","",$I47-SUM($J47:$N47,$P47:$Q47))</f>
        <v/>
      </c>
      <c r="S47" s="10">
        <f>IF($B47="","",IF($R47&gt;0,$R47*'Proyección 5 años'!$B$5,0))</f>
        <v/>
      </c>
      <c r="T47" s="10">
        <f>IF($B47="","",$R47-$S47)</f>
        <v/>
      </c>
      <c r="U47" s="10">
        <f>IF($B47="","",MAX(0,IFERROR(VLOOKUP($B47,'Cartera'!$A$5:$AC$104,15,FALSE)-($A47-2026+1)*VLOOKUP($B47,'Cartera'!$A$5:$AC$104,19,FALSE)*12*0.55,0)))</f>
        <v/>
      </c>
      <c r="V47" s="10">
        <f>IF($B47="","",$D47*(1+'Proyección 5 años'!$B$3)^($A47-2026))</f>
        <v/>
      </c>
      <c r="W47" s="11">
        <f>IF($B47="","",'Proyección 5 años'!$B$3)</f>
        <v/>
      </c>
      <c r="X47" s="10">
        <f>IF($B47="","",$V47-$U47)</f>
        <v/>
      </c>
      <c r="Y47" s="11">
        <f>IF($B47="","",IFERROR($T47/$D47,0))</f>
        <v/>
      </c>
    </row>
    <row r="48" ht="21" customHeight="1">
      <c r="A48" s="3" t="n">
        <v>2029</v>
      </c>
      <c r="B48" s="3" t="inlineStr">
        <is>
          <t>ACT-008</t>
        </is>
      </c>
      <c r="C48" s="15">
        <f>IF($B48="","",IFERROR(VLOOKUP($B48,'Cartera'!$A$5:$AC$104,5,FALSE),""))</f>
        <v/>
      </c>
      <c r="D48" s="7">
        <f>IF($B48="","",IFERROR(VLOOKUP($B48,'Cartera'!$A$5:$AC$104,14,FALSE),0))</f>
        <v/>
      </c>
      <c r="E48" s="7">
        <f>IF($B48="","",IFERROR(VLOOKUP($B48,'Cartera'!$A$5:$AC$104,20,FALSE)*(1+$F48)^($A48-2026),0))</f>
        <v/>
      </c>
      <c r="F48" s="9">
        <f>IF($B48="","",IFERROR(VLOOKUP($B48,'Cartera'!$A$5:$AC$104,21,FALSE),0))</f>
        <v/>
      </c>
      <c r="G48" s="7">
        <f>IF($B48="","",$E48*12)</f>
        <v/>
      </c>
      <c r="H48" s="9">
        <f>IF($B48="","",IFERROR(VLOOKUP($B48,'Cartera'!$A$5:$AC$104,25,FALSE),'Proyección 5 años'!$E$4))</f>
        <v/>
      </c>
      <c r="I48" s="7">
        <f>IF($B48="","",$G48*$H48)</f>
        <v/>
      </c>
      <c r="J48" s="7">
        <f>IF($B48="","",IFERROR(VLOOKUP($B48,'Cartera'!$A$5:$AC$104,22,FALSE)*12,0))</f>
        <v/>
      </c>
      <c r="K48" s="7">
        <f>IF($B48="","",IFERROR(VLOOKUP($B48,'Cartera'!$A$5:$AC$104,23,FALSE),0))</f>
        <v/>
      </c>
      <c r="L48" s="7">
        <f>IF($B48="","",IFERROR(VLOOKUP($B48,'Cartera'!$A$5:$AC$104,24,FALSE),0))</f>
        <v/>
      </c>
      <c r="M48" s="7">
        <f>IF($B48="","",$I48*'Proyección 5 años'!$E$3)</f>
        <v/>
      </c>
      <c r="N48" s="7">
        <f>IF($B48="","",$I48*'Proyección 5 años'!$B$4)</f>
        <v/>
      </c>
      <c r="O48" s="7">
        <f>IF($B48="","",SUM($J48:$N48))</f>
        <v/>
      </c>
      <c r="P48" s="7">
        <f>IF($B48="","",IFERROR(VLOOKUP($B48,'Cartera'!$A$5:$AC$104,15,FALSE)*VLOOKUP($B48,'Cartera'!$A$5:$AC$104,17,FALSE),0))</f>
        <v/>
      </c>
      <c r="Q48" s="7">
        <f>IF($B48="","",$D48*'Proyección 5 años'!$E$5)</f>
        <v/>
      </c>
      <c r="R48" s="7">
        <f>IF($B48="","",$I48-SUM($J48:$N48,$P48:$Q48))</f>
        <v/>
      </c>
      <c r="S48" s="7">
        <f>IF($B48="","",IF($R48&gt;0,$R48*'Proyección 5 años'!$B$5,0))</f>
        <v/>
      </c>
      <c r="T48" s="7">
        <f>IF($B48="","",$R48-$S48)</f>
        <v/>
      </c>
      <c r="U48" s="7">
        <f>IF($B48="","",MAX(0,IFERROR(VLOOKUP($B48,'Cartera'!$A$5:$AC$104,15,FALSE)-($A48-2026+1)*VLOOKUP($B48,'Cartera'!$A$5:$AC$104,19,FALSE)*12*0.55,0)))</f>
        <v/>
      </c>
      <c r="V48" s="7">
        <f>IF($B48="","",$D48*(1+'Proyección 5 años'!$B$3)^($A48-2026))</f>
        <v/>
      </c>
      <c r="W48" s="9">
        <f>IF($B48="","",'Proyección 5 años'!$B$3)</f>
        <v/>
      </c>
      <c r="X48" s="7">
        <f>IF($B48="","",$V48-$U48)</f>
        <v/>
      </c>
      <c r="Y48" s="9">
        <f>IF($B48="","",IFERROR($T48/$D48,0))</f>
        <v/>
      </c>
    </row>
    <row r="49" ht="21" customHeight="1">
      <c r="A49" s="3" t="n">
        <v>2030</v>
      </c>
      <c r="B49" s="3" t="inlineStr">
        <is>
          <t>ACT-008</t>
        </is>
      </c>
      <c r="C49" s="16">
        <f>IF($B49="","",IFERROR(VLOOKUP($B49,'Cartera'!$A$5:$AC$104,5,FALSE),""))</f>
        <v/>
      </c>
      <c r="D49" s="10">
        <f>IF($B49="","",IFERROR(VLOOKUP($B49,'Cartera'!$A$5:$AC$104,14,FALSE),0))</f>
        <v/>
      </c>
      <c r="E49" s="10">
        <f>IF($B49="","",IFERROR(VLOOKUP($B49,'Cartera'!$A$5:$AC$104,20,FALSE)*(1+$F49)^($A49-2026),0))</f>
        <v/>
      </c>
      <c r="F49" s="11">
        <f>IF($B49="","",IFERROR(VLOOKUP($B49,'Cartera'!$A$5:$AC$104,21,FALSE),0))</f>
        <v/>
      </c>
      <c r="G49" s="10">
        <f>IF($B49="","",$E49*12)</f>
        <v/>
      </c>
      <c r="H49" s="11">
        <f>IF($B49="","",IFERROR(VLOOKUP($B49,'Cartera'!$A$5:$AC$104,25,FALSE),'Proyección 5 años'!$E$4))</f>
        <v/>
      </c>
      <c r="I49" s="10">
        <f>IF($B49="","",$G49*$H49)</f>
        <v/>
      </c>
      <c r="J49" s="10">
        <f>IF($B49="","",IFERROR(VLOOKUP($B49,'Cartera'!$A$5:$AC$104,22,FALSE)*12,0))</f>
        <v/>
      </c>
      <c r="K49" s="10">
        <f>IF($B49="","",IFERROR(VLOOKUP($B49,'Cartera'!$A$5:$AC$104,23,FALSE),0))</f>
        <v/>
      </c>
      <c r="L49" s="10">
        <f>IF($B49="","",IFERROR(VLOOKUP($B49,'Cartera'!$A$5:$AC$104,24,FALSE),0))</f>
        <v/>
      </c>
      <c r="M49" s="10">
        <f>IF($B49="","",$I49*'Proyección 5 años'!$E$3)</f>
        <v/>
      </c>
      <c r="N49" s="10">
        <f>IF($B49="","",$I49*'Proyección 5 años'!$B$4)</f>
        <v/>
      </c>
      <c r="O49" s="10">
        <f>IF($B49="","",SUM($J49:$N49))</f>
        <v/>
      </c>
      <c r="P49" s="10">
        <f>IF($B49="","",IFERROR(VLOOKUP($B49,'Cartera'!$A$5:$AC$104,15,FALSE)*VLOOKUP($B49,'Cartera'!$A$5:$AC$104,17,FALSE),0))</f>
        <v/>
      </c>
      <c r="Q49" s="10">
        <f>IF($B49="","",$D49*'Proyección 5 años'!$E$5)</f>
        <v/>
      </c>
      <c r="R49" s="10">
        <f>IF($B49="","",$I49-SUM($J49:$N49,$P49:$Q49))</f>
        <v/>
      </c>
      <c r="S49" s="10">
        <f>IF($B49="","",IF($R49&gt;0,$R49*'Proyección 5 años'!$B$5,0))</f>
        <v/>
      </c>
      <c r="T49" s="10">
        <f>IF($B49="","",$R49-$S49)</f>
        <v/>
      </c>
      <c r="U49" s="10">
        <f>IF($B49="","",MAX(0,IFERROR(VLOOKUP($B49,'Cartera'!$A$5:$AC$104,15,FALSE)-($A49-2026+1)*VLOOKUP($B49,'Cartera'!$A$5:$AC$104,19,FALSE)*12*0.55,0)))</f>
        <v/>
      </c>
      <c r="V49" s="10">
        <f>IF($B49="","",$D49*(1+'Proyección 5 años'!$B$3)^($A49-2026))</f>
        <v/>
      </c>
      <c r="W49" s="11">
        <f>IF($B49="","",'Proyección 5 años'!$B$3)</f>
        <v/>
      </c>
      <c r="X49" s="10">
        <f>IF($B49="","",$V49-$U49)</f>
        <v/>
      </c>
      <c r="Y49" s="11">
        <f>IF($B49="","",IFERROR($T49/$D49,0))</f>
        <v/>
      </c>
    </row>
    <row r="50" ht="21" customHeight="1">
      <c r="A50" s="3" t="n">
        <v>2026</v>
      </c>
      <c r="B50" s="3" t="inlineStr">
        <is>
          <t>ACT-009</t>
        </is>
      </c>
      <c r="C50" s="15">
        <f>IF($B50="","",IFERROR(VLOOKUP($B50,'Cartera'!$A$5:$AC$104,5,FALSE),""))</f>
        <v/>
      </c>
      <c r="D50" s="7">
        <f>IF($B50="","",IFERROR(VLOOKUP($B50,'Cartera'!$A$5:$AC$104,14,FALSE),0))</f>
        <v/>
      </c>
      <c r="E50" s="7">
        <f>IF($B50="","",IFERROR(VLOOKUP($B50,'Cartera'!$A$5:$AC$104,20,FALSE)*(1+$F50)^($A50-2026),0))</f>
        <v/>
      </c>
      <c r="F50" s="9">
        <f>IF($B50="","",IFERROR(VLOOKUP($B50,'Cartera'!$A$5:$AC$104,21,FALSE),0))</f>
        <v/>
      </c>
      <c r="G50" s="7">
        <f>IF($B50="","",$E50*12)</f>
        <v/>
      </c>
      <c r="H50" s="9">
        <f>IF($B50="","",IFERROR(VLOOKUP($B50,'Cartera'!$A$5:$AC$104,25,FALSE),'Proyección 5 años'!$E$4))</f>
        <v/>
      </c>
      <c r="I50" s="7">
        <f>IF($B50="","",$G50*$H50)</f>
        <v/>
      </c>
      <c r="J50" s="7">
        <f>IF($B50="","",IFERROR(VLOOKUP($B50,'Cartera'!$A$5:$AC$104,22,FALSE)*12,0))</f>
        <v/>
      </c>
      <c r="K50" s="7">
        <f>IF($B50="","",IFERROR(VLOOKUP($B50,'Cartera'!$A$5:$AC$104,23,FALSE),0))</f>
        <v/>
      </c>
      <c r="L50" s="7">
        <f>IF($B50="","",IFERROR(VLOOKUP($B50,'Cartera'!$A$5:$AC$104,24,FALSE),0))</f>
        <v/>
      </c>
      <c r="M50" s="7">
        <f>IF($B50="","",$I50*'Proyección 5 años'!$E$3)</f>
        <v/>
      </c>
      <c r="N50" s="7">
        <f>IF($B50="","",$I50*'Proyección 5 años'!$B$4)</f>
        <v/>
      </c>
      <c r="O50" s="7">
        <f>IF($B50="","",SUM($J50:$N50))</f>
        <v/>
      </c>
      <c r="P50" s="7">
        <f>IF($B50="","",IFERROR(VLOOKUP($B50,'Cartera'!$A$5:$AC$104,15,FALSE)*VLOOKUP($B50,'Cartera'!$A$5:$AC$104,17,FALSE),0))</f>
        <v/>
      </c>
      <c r="Q50" s="7">
        <f>IF($B50="","",$D50*'Proyección 5 años'!$E$5)</f>
        <v/>
      </c>
      <c r="R50" s="7">
        <f>IF($B50="","",$I50-SUM($J50:$N50,$P50:$Q50))</f>
        <v/>
      </c>
      <c r="S50" s="7">
        <f>IF($B50="","",IF($R50&gt;0,$R50*'Proyección 5 años'!$B$5,0))</f>
        <v/>
      </c>
      <c r="T50" s="7">
        <f>IF($B50="","",$R50-$S50)</f>
        <v/>
      </c>
      <c r="U50" s="7">
        <f>IF($B50="","",MAX(0,IFERROR(VLOOKUP($B50,'Cartera'!$A$5:$AC$104,15,FALSE)-($A50-2026+1)*VLOOKUP($B50,'Cartera'!$A$5:$AC$104,19,FALSE)*12*0.55,0)))</f>
        <v/>
      </c>
      <c r="V50" s="7">
        <f>IF($B50="","",$D50*(1+'Proyección 5 años'!$B$3)^($A50-2026))</f>
        <v/>
      </c>
      <c r="W50" s="9">
        <f>IF($B50="","",'Proyección 5 años'!$B$3)</f>
        <v/>
      </c>
      <c r="X50" s="7">
        <f>IF($B50="","",$V50-$U50)</f>
        <v/>
      </c>
      <c r="Y50" s="9">
        <f>IF($B50="","",IFERROR($T50/$D50,0))</f>
        <v/>
      </c>
    </row>
    <row r="51" ht="21" customHeight="1">
      <c r="A51" s="3" t="n">
        <v>2027</v>
      </c>
      <c r="B51" s="3" t="inlineStr">
        <is>
          <t>ACT-009</t>
        </is>
      </c>
      <c r="C51" s="16">
        <f>IF($B51="","",IFERROR(VLOOKUP($B51,'Cartera'!$A$5:$AC$104,5,FALSE),""))</f>
        <v/>
      </c>
      <c r="D51" s="10">
        <f>IF($B51="","",IFERROR(VLOOKUP($B51,'Cartera'!$A$5:$AC$104,14,FALSE),0))</f>
        <v/>
      </c>
      <c r="E51" s="10">
        <f>IF($B51="","",IFERROR(VLOOKUP($B51,'Cartera'!$A$5:$AC$104,20,FALSE)*(1+$F51)^($A51-2026),0))</f>
        <v/>
      </c>
      <c r="F51" s="11">
        <f>IF($B51="","",IFERROR(VLOOKUP($B51,'Cartera'!$A$5:$AC$104,21,FALSE),0))</f>
        <v/>
      </c>
      <c r="G51" s="10">
        <f>IF($B51="","",$E51*12)</f>
        <v/>
      </c>
      <c r="H51" s="11">
        <f>IF($B51="","",IFERROR(VLOOKUP($B51,'Cartera'!$A$5:$AC$104,25,FALSE),'Proyección 5 años'!$E$4))</f>
        <v/>
      </c>
      <c r="I51" s="10">
        <f>IF($B51="","",$G51*$H51)</f>
        <v/>
      </c>
      <c r="J51" s="10">
        <f>IF($B51="","",IFERROR(VLOOKUP($B51,'Cartera'!$A$5:$AC$104,22,FALSE)*12,0))</f>
        <v/>
      </c>
      <c r="K51" s="10">
        <f>IF($B51="","",IFERROR(VLOOKUP($B51,'Cartera'!$A$5:$AC$104,23,FALSE),0))</f>
        <v/>
      </c>
      <c r="L51" s="10">
        <f>IF($B51="","",IFERROR(VLOOKUP($B51,'Cartera'!$A$5:$AC$104,24,FALSE),0))</f>
        <v/>
      </c>
      <c r="M51" s="10">
        <f>IF($B51="","",$I51*'Proyección 5 años'!$E$3)</f>
        <v/>
      </c>
      <c r="N51" s="10">
        <f>IF($B51="","",$I51*'Proyección 5 años'!$B$4)</f>
        <v/>
      </c>
      <c r="O51" s="10">
        <f>IF($B51="","",SUM($J51:$N51))</f>
        <v/>
      </c>
      <c r="P51" s="10">
        <f>IF($B51="","",IFERROR(VLOOKUP($B51,'Cartera'!$A$5:$AC$104,15,FALSE)*VLOOKUP($B51,'Cartera'!$A$5:$AC$104,17,FALSE),0))</f>
        <v/>
      </c>
      <c r="Q51" s="10">
        <f>IF($B51="","",$D51*'Proyección 5 años'!$E$5)</f>
        <v/>
      </c>
      <c r="R51" s="10">
        <f>IF($B51="","",$I51-SUM($J51:$N51,$P51:$Q51))</f>
        <v/>
      </c>
      <c r="S51" s="10">
        <f>IF($B51="","",IF($R51&gt;0,$R51*'Proyección 5 años'!$B$5,0))</f>
        <v/>
      </c>
      <c r="T51" s="10">
        <f>IF($B51="","",$R51-$S51)</f>
        <v/>
      </c>
      <c r="U51" s="10">
        <f>IF($B51="","",MAX(0,IFERROR(VLOOKUP($B51,'Cartera'!$A$5:$AC$104,15,FALSE)-($A51-2026+1)*VLOOKUP($B51,'Cartera'!$A$5:$AC$104,19,FALSE)*12*0.55,0)))</f>
        <v/>
      </c>
      <c r="V51" s="10">
        <f>IF($B51="","",$D51*(1+'Proyección 5 años'!$B$3)^($A51-2026))</f>
        <v/>
      </c>
      <c r="W51" s="11">
        <f>IF($B51="","",'Proyección 5 años'!$B$3)</f>
        <v/>
      </c>
      <c r="X51" s="10">
        <f>IF($B51="","",$V51-$U51)</f>
        <v/>
      </c>
      <c r="Y51" s="11">
        <f>IF($B51="","",IFERROR($T51/$D51,0))</f>
        <v/>
      </c>
    </row>
    <row r="52" ht="21" customHeight="1">
      <c r="A52" s="3" t="n">
        <v>2028</v>
      </c>
      <c r="B52" s="3" t="inlineStr">
        <is>
          <t>ACT-009</t>
        </is>
      </c>
      <c r="C52" s="15">
        <f>IF($B52="","",IFERROR(VLOOKUP($B52,'Cartera'!$A$5:$AC$104,5,FALSE),""))</f>
        <v/>
      </c>
      <c r="D52" s="7">
        <f>IF($B52="","",IFERROR(VLOOKUP($B52,'Cartera'!$A$5:$AC$104,14,FALSE),0))</f>
        <v/>
      </c>
      <c r="E52" s="7">
        <f>IF($B52="","",IFERROR(VLOOKUP($B52,'Cartera'!$A$5:$AC$104,20,FALSE)*(1+$F52)^($A52-2026),0))</f>
        <v/>
      </c>
      <c r="F52" s="9">
        <f>IF($B52="","",IFERROR(VLOOKUP($B52,'Cartera'!$A$5:$AC$104,21,FALSE),0))</f>
        <v/>
      </c>
      <c r="G52" s="7">
        <f>IF($B52="","",$E52*12)</f>
        <v/>
      </c>
      <c r="H52" s="9">
        <f>IF($B52="","",IFERROR(VLOOKUP($B52,'Cartera'!$A$5:$AC$104,25,FALSE),'Proyección 5 años'!$E$4))</f>
        <v/>
      </c>
      <c r="I52" s="7">
        <f>IF($B52="","",$G52*$H52)</f>
        <v/>
      </c>
      <c r="J52" s="7">
        <f>IF($B52="","",IFERROR(VLOOKUP($B52,'Cartera'!$A$5:$AC$104,22,FALSE)*12,0))</f>
        <v/>
      </c>
      <c r="K52" s="7">
        <f>IF($B52="","",IFERROR(VLOOKUP($B52,'Cartera'!$A$5:$AC$104,23,FALSE),0))</f>
        <v/>
      </c>
      <c r="L52" s="7">
        <f>IF($B52="","",IFERROR(VLOOKUP($B52,'Cartera'!$A$5:$AC$104,24,FALSE),0))</f>
        <v/>
      </c>
      <c r="M52" s="7">
        <f>IF($B52="","",$I52*'Proyección 5 años'!$E$3)</f>
        <v/>
      </c>
      <c r="N52" s="7">
        <f>IF($B52="","",$I52*'Proyección 5 años'!$B$4)</f>
        <v/>
      </c>
      <c r="O52" s="7">
        <f>IF($B52="","",SUM($J52:$N52))</f>
        <v/>
      </c>
      <c r="P52" s="7">
        <f>IF($B52="","",IFERROR(VLOOKUP($B52,'Cartera'!$A$5:$AC$104,15,FALSE)*VLOOKUP($B52,'Cartera'!$A$5:$AC$104,17,FALSE),0))</f>
        <v/>
      </c>
      <c r="Q52" s="7">
        <f>IF($B52="","",$D52*'Proyección 5 años'!$E$5)</f>
        <v/>
      </c>
      <c r="R52" s="7">
        <f>IF($B52="","",$I52-SUM($J52:$N52,$P52:$Q52))</f>
        <v/>
      </c>
      <c r="S52" s="7">
        <f>IF($B52="","",IF($R52&gt;0,$R52*'Proyección 5 años'!$B$5,0))</f>
        <v/>
      </c>
      <c r="T52" s="7">
        <f>IF($B52="","",$R52-$S52)</f>
        <v/>
      </c>
      <c r="U52" s="7">
        <f>IF($B52="","",MAX(0,IFERROR(VLOOKUP($B52,'Cartera'!$A$5:$AC$104,15,FALSE)-($A52-2026+1)*VLOOKUP($B52,'Cartera'!$A$5:$AC$104,19,FALSE)*12*0.55,0)))</f>
        <v/>
      </c>
      <c r="V52" s="7">
        <f>IF($B52="","",$D52*(1+'Proyección 5 años'!$B$3)^($A52-2026))</f>
        <v/>
      </c>
      <c r="W52" s="9">
        <f>IF($B52="","",'Proyección 5 años'!$B$3)</f>
        <v/>
      </c>
      <c r="X52" s="7">
        <f>IF($B52="","",$V52-$U52)</f>
        <v/>
      </c>
      <c r="Y52" s="9">
        <f>IF($B52="","",IFERROR($T52/$D52,0))</f>
        <v/>
      </c>
    </row>
    <row r="53" ht="21" customHeight="1">
      <c r="A53" s="3" t="n">
        <v>2029</v>
      </c>
      <c r="B53" s="3" t="inlineStr">
        <is>
          <t>ACT-009</t>
        </is>
      </c>
      <c r="C53" s="16">
        <f>IF($B53="","",IFERROR(VLOOKUP($B53,'Cartera'!$A$5:$AC$104,5,FALSE),""))</f>
        <v/>
      </c>
      <c r="D53" s="10">
        <f>IF($B53="","",IFERROR(VLOOKUP($B53,'Cartera'!$A$5:$AC$104,14,FALSE),0))</f>
        <v/>
      </c>
      <c r="E53" s="10">
        <f>IF($B53="","",IFERROR(VLOOKUP($B53,'Cartera'!$A$5:$AC$104,20,FALSE)*(1+$F53)^($A53-2026),0))</f>
        <v/>
      </c>
      <c r="F53" s="11">
        <f>IF($B53="","",IFERROR(VLOOKUP($B53,'Cartera'!$A$5:$AC$104,21,FALSE),0))</f>
        <v/>
      </c>
      <c r="G53" s="10">
        <f>IF($B53="","",$E53*12)</f>
        <v/>
      </c>
      <c r="H53" s="11">
        <f>IF($B53="","",IFERROR(VLOOKUP($B53,'Cartera'!$A$5:$AC$104,25,FALSE),'Proyección 5 años'!$E$4))</f>
        <v/>
      </c>
      <c r="I53" s="10">
        <f>IF($B53="","",$G53*$H53)</f>
        <v/>
      </c>
      <c r="J53" s="10">
        <f>IF($B53="","",IFERROR(VLOOKUP($B53,'Cartera'!$A$5:$AC$104,22,FALSE)*12,0))</f>
        <v/>
      </c>
      <c r="K53" s="10">
        <f>IF($B53="","",IFERROR(VLOOKUP($B53,'Cartera'!$A$5:$AC$104,23,FALSE),0))</f>
        <v/>
      </c>
      <c r="L53" s="10">
        <f>IF($B53="","",IFERROR(VLOOKUP($B53,'Cartera'!$A$5:$AC$104,24,FALSE),0))</f>
        <v/>
      </c>
      <c r="M53" s="10">
        <f>IF($B53="","",$I53*'Proyección 5 años'!$E$3)</f>
        <v/>
      </c>
      <c r="N53" s="10">
        <f>IF($B53="","",$I53*'Proyección 5 años'!$B$4)</f>
        <v/>
      </c>
      <c r="O53" s="10">
        <f>IF($B53="","",SUM($J53:$N53))</f>
        <v/>
      </c>
      <c r="P53" s="10">
        <f>IF($B53="","",IFERROR(VLOOKUP($B53,'Cartera'!$A$5:$AC$104,15,FALSE)*VLOOKUP($B53,'Cartera'!$A$5:$AC$104,17,FALSE),0))</f>
        <v/>
      </c>
      <c r="Q53" s="10">
        <f>IF($B53="","",$D53*'Proyección 5 años'!$E$5)</f>
        <v/>
      </c>
      <c r="R53" s="10">
        <f>IF($B53="","",$I53-SUM($J53:$N53,$P53:$Q53))</f>
        <v/>
      </c>
      <c r="S53" s="10">
        <f>IF($B53="","",IF($R53&gt;0,$R53*'Proyección 5 años'!$B$5,0))</f>
        <v/>
      </c>
      <c r="T53" s="10">
        <f>IF($B53="","",$R53-$S53)</f>
        <v/>
      </c>
      <c r="U53" s="10">
        <f>IF($B53="","",MAX(0,IFERROR(VLOOKUP($B53,'Cartera'!$A$5:$AC$104,15,FALSE)-($A53-2026+1)*VLOOKUP($B53,'Cartera'!$A$5:$AC$104,19,FALSE)*12*0.55,0)))</f>
        <v/>
      </c>
      <c r="V53" s="10">
        <f>IF($B53="","",$D53*(1+'Proyección 5 años'!$B$3)^($A53-2026))</f>
        <v/>
      </c>
      <c r="W53" s="11">
        <f>IF($B53="","",'Proyección 5 años'!$B$3)</f>
        <v/>
      </c>
      <c r="X53" s="10">
        <f>IF($B53="","",$V53-$U53)</f>
        <v/>
      </c>
      <c r="Y53" s="11">
        <f>IF($B53="","",IFERROR($T53/$D53,0))</f>
        <v/>
      </c>
    </row>
    <row r="54" ht="21" customHeight="1">
      <c r="A54" s="3" t="n">
        <v>2030</v>
      </c>
      <c r="B54" s="3" t="inlineStr">
        <is>
          <t>ACT-009</t>
        </is>
      </c>
      <c r="C54" s="15">
        <f>IF($B54="","",IFERROR(VLOOKUP($B54,'Cartera'!$A$5:$AC$104,5,FALSE),""))</f>
        <v/>
      </c>
      <c r="D54" s="7">
        <f>IF($B54="","",IFERROR(VLOOKUP($B54,'Cartera'!$A$5:$AC$104,14,FALSE),0))</f>
        <v/>
      </c>
      <c r="E54" s="7">
        <f>IF($B54="","",IFERROR(VLOOKUP($B54,'Cartera'!$A$5:$AC$104,20,FALSE)*(1+$F54)^($A54-2026),0))</f>
        <v/>
      </c>
      <c r="F54" s="9">
        <f>IF($B54="","",IFERROR(VLOOKUP($B54,'Cartera'!$A$5:$AC$104,21,FALSE),0))</f>
        <v/>
      </c>
      <c r="G54" s="7">
        <f>IF($B54="","",$E54*12)</f>
        <v/>
      </c>
      <c r="H54" s="9">
        <f>IF($B54="","",IFERROR(VLOOKUP($B54,'Cartera'!$A$5:$AC$104,25,FALSE),'Proyección 5 años'!$E$4))</f>
        <v/>
      </c>
      <c r="I54" s="7">
        <f>IF($B54="","",$G54*$H54)</f>
        <v/>
      </c>
      <c r="J54" s="7">
        <f>IF($B54="","",IFERROR(VLOOKUP($B54,'Cartera'!$A$5:$AC$104,22,FALSE)*12,0))</f>
        <v/>
      </c>
      <c r="K54" s="7">
        <f>IF($B54="","",IFERROR(VLOOKUP($B54,'Cartera'!$A$5:$AC$104,23,FALSE),0))</f>
        <v/>
      </c>
      <c r="L54" s="7">
        <f>IF($B54="","",IFERROR(VLOOKUP($B54,'Cartera'!$A$5:$AC$104,24,FALSE),0))</f>
        <v/>
      </c>
      <c r="M54" s="7">
        <f>IF($B54="","",$I54*'Proyección 5 años'!$E$3)</f>
        <v/>
      </c>
      <c r="N54" s="7">
        <f>IF($B54="","",$I54*'Proyección 5 años'!$B$4)</f>
        <v/>
      </c>
      <c r="O54" s="7">
        <f>IF($B54="","",SUM($J54:$N54))</f>
        <v/>
      </c>
      <c r="P54" s="7">
        <f>IF($B54="","",IFERROR(VLOOKUP($B54,'Cartera'!$A$5:$AC$104,15,FALSE)*VLOOKUP($B54,'Cartera'!$A$5:$AC$104,17,FALSE),0))</f>
        <v/>
      </c>
      <c r="Q54" s="7">
        <f>IF($B54="","",$D54*'Proyección 5 años'!$E$5)</f>
        <v/>
      </c>
      <c r="R54" s="7">
        <f>IF($B54="","",$I54-SUM($J54:$N54,$P54:$Q54))</f>
        <v/>
      </c>
      <c r="S54" s="7">
        <f>IF($B54="","",IF($R54&gt;0,$R54*'Proyección 5 años'!$B$5,0))</f>
        <v/>
      </c>
      <c r="T54" s="7">
        <f>IF($B54="","",$R54-$S54)</f>
        <v/>
      </c>
      <c r="U54" s="7">
        <f>IF($B54="","",MAX(0,IFERROR(VLOOKUP($B54,'Cartera'!$A$5:$AC$104,15,FALSE)-($A54-2026+1)*VLOOKUP($B54,'Cartera'!$A$5:$AC$104,19,FALSE)*12*0.55,0)))</f>
        <v/>
      </c>
      <c r="V54" s="7">
        <f>IF($B54="","",$D54*(1+'Proyección 5 años'!$B$3)^($A54-2026))</f>
        <v/>
      </c>
      <c r="W54" s="9">
        <f>IF($B54="","",'Proyección 5 años'!$B$3)</f>
        <v/>
      </c>
      <c r="X54" s="7">
        <f>IF($B54="","",$V54-$U54)</f>
        <v/>
      </c>
      <c r="Y54" s="9">
        <f>IF($B54="","",IFERROR($T54/$D54,0))</f>
        <v/>
      </c>
    </row>
    <row r="55" ht="21" customHeight="1">
      <c r="A55" s="3" t="n"/>
      <c r="B55" s="3" t="n"/>
      <c r="C55" s="16">
        <f>IF($B55="","",IFERROR(VLOOKUP($B55,'Cartera'!$A$5:$AC$104,5,FALSE),""))</f>
        <v/>
      </c>
      <c r="D55" s="10">
        <f>IF($B55="","",IFERROR(VLOOKUP($B55,'Cartera'!$A$5:$AC$104,14,FALSE),0))</f>
        <v/>
      </c>
      <c r="E55" s="10">
        <f>IF($B55="","",IFERROR(VLOOKUP($B55,'Cartera'!$A$5:$AC$104,20,FALSE)*(1+$F55)^($A55-2026),0))</f>
        <v/>
      </c>
      <c r="F55" s="11">
        <f>IF($B55="","",IFERROR(VLOOKUP($B55,'Cartera'!$A$5:$AC$104,21,FALSE),0))</f>
        <v/>
      </c>
      <c r="G55" s="10">
        <f>IF($B55="","",$E55*12)</f>
        <v/>
      </c>
      <c r="H55" s="11">
        <f>IF($B55="","",IFERROR(VLOOKUP($B55,'Cartera'!$A$5:$AC$104,25,FALSE),'Proyección 5 años'!$E$4))</f>
        <v/>
      </c>
      <c r="I55" s="10">
        <f>IF($B55="","",$G55*$H55)</f>
        <v/>
      </c>
      <c r="J55" s="10">
        <f>IF($B55="","",IFERROR(VLOOKUP($B55,'Cartera'!$A$5:$AC$104,22,FALSE)*12,0))</f>
        <v/>
      </c>
      <c r="K55" s="10">
        <f>IF($B55="","",IFERROR(VLOOKUP($B55,'Cartera'!$A$5:$AC$104,23,FALSE),0))</f>
        <v/>
      </c>
      <c r="L55" s="10">
        <f>IF($B55="","",IFERROR(VLOOKUP($B55,'Cartera'!$A$5:$AC$104,24,FALSE),0))</f>
        <v/>
      </c>
      <c r="M55" s="10">
        <f>IF($B55="","",$I55*'Proyección 5 años'!$E$3)</f>
        <v/>
      </c>
      <c r="N55" s="10">
        <f>IF($B55="","",$I55*'Proyección 5 años'!$B$4)</f>
        <v/>
      </c>
      <c r="O55" s="10">
        <f>IF($B55="","",SUM($J55:$N55))</f>
        <v/>
      </c>
      <c r="P55" s="10">
        <f>IF($B55="","",IFERROR(VLOOKUP($B55,'Cartera'!$A$5:$AC$104,15,FALSE)*VLOOKUP($B55,'Cartera'!$A$5:$AC$104,17,FALSE),0))</f>
        <v/>
      </c>
      <c r="Q55" s="10">
        <f>IF($B55="","",$D55*'Proyección 5 años'!$E$5)</f>
        <v/>
      </c>
      <c r="R55" s="10">
        <f>IF($B55="","",$I55-SUM($J55:$N55,$P55:$Q55))</f>
        <v/>
      </c>
      <c r="S55" s="10">
        <f>IF($B55="","",IF($R55&gt;0,$R55*'Proyección 5 años'!$B$5,0))</f>
        <v/>
      </c>
      <c r="T55" s="10">
        <f>IF($B55="","",$R55-$S55)</f>
        <v/>
      </c>
      <c r="U55" s="10">
        <f>IF($B55="","",MAX(0,IFERROR(VLOOKUP($B55,'Cartera'!$A$5:$AC$104,15,FALSE)-($A55-2026+1)*VLOOKUP($B55,'Cartera'!$A$5:$AC$104,19,FALSE)*12*0.55,0)))</f>
        <v/>
      </c>
      <c r="V55" s="10">
        <f>IF($B55="","",$D55*(1+'Proyección 5 años'!$B$3)^($A55-2026))</f>
        <v/>
      </c>
      <c r="W55" s="11">
        <f>IF($B55="","",'Proyección 5 años'!$B$3)</f>
        <v/>
      </c>
      <c r="X55" s="10">
        <f>IF($B55="","",$V55-$U55)</f>
        <v/>
      </c>
      <c r="Y55" s="11">
        <f>IF($B55="","",IFERROR($T55/$D55,0))</f>
        <v/>
      </c>
    </row>
    <row r="56" ht="21" customHeight="1">
      <c r="A56" s="3" t="n"/>
      <c r="B56" s="3" t="n"/>
      <c r="C56" s="15">
        <f>IF($B56="","",IFERROR(VLOOKUP($B56,'Cartera'!$A$5:$AC$104,5,FALSE),""))</f>
        <v/>
      </c>
      <c r="D56" s="7">
        <f>IF($B56="","",IFERROR(VLOOKUP($B56,'Cartera'!$A$5:$AC$104,14,FALSE),0))</f>
        <v/>
      </c>
      <c r="E56" s="7">
        <f>IF($B56="","",IFERROR(VLOOKUP($B56,'Cartera'!$A$5:$AC$104,20,FALSE)*(1+$F56)^($A56-2026),0))</f>
        <v/>
      </c>
      <c r="F56" s="9">
        <f>IF($B56="","",IFERROR(VLOOKUP($B56,'Cartera'!$A$5:$AC$104,21,FALSE),0))</f>
        <v/>
      </c>
      <c r="G56" s="7">
        <f>IF($B56="","",$E56*12)</f>
        <v/>
      </c>
      <c r="H56" s="9">
        <f>IF($B56="","",IFERROR(VLOOKUP($B56,'Cartera'!$A$5:$AC$104,25,FALSE),'Proyección 5 años'!$E$4))</f>
        <v/>
      </c>
      <c r="I56" s="7">
        <f>IF($B56="","",$G56*$H56)</f>
        <v/>
      </c>
      <c r="J56" s="7">
        <f>IF($B56="","",IFERROR(VLOOKUP($B56,'Cartera'!$A$5:$AC$104,22,FALSE)*12,0))</f>
        <v/>
      </c>
      <c r="K56" s="7">
        <f>IF($B56="","",IFERROR(VLOOKUP($B56,'Cartera'!$A$5:$AC$104,23,FALSE),0))</f>
        <v/>
      </c>
      <c r="L56" s="7">
        <f>IF($B56="","",IFERROR(VLOOKUP($B56,'Cartera'!$A$5:$AC$104,24,FALSE),0))</f>
        <v/>
      </c>
      <c r="M56" s="7">
        <f>IF($B56="","",$I56*'Proyección 5 años'!$E$3)</f>
        <v/>
      </c>
      <c r="N56" s="7">
        <f>IF($B56="","",$I56*'Proyección 5 años'!$B$4)</f>
        <v/>
      </c>
      <c r="O56" s="7">
        <f>IF($B56="","",SUM($J56:$N56))</f>
        <v/>
      </c>
      <c r="P56" s="7">
        <f>IF($B56="","",IFERROR(VLOOKUP($B56,'Cartera'!$A$5:$AC$104,15,FALSE)*VLOOKUP($B56,'Cartera'!$A$5:$AC$104,17,FALSE),0))</f>
        <v/>
      </c>
      <c r="Q56" s="7">
        <f>IF($B56="","",$D56*'Proyección 5 años'!$E$5)</f>
        <v/>
      </c>
      <c r="R56" s="7">
        <f>IF($B56="","",$I56-SUM($J56:$N56,$P56:$Q56))</f>
        <v/>
      </c>
      <c r="S56" s="7">
        <f>IF($B56="","",IF($R56&gt;0,$R56*'Proyección 5 años'!$B$5,0))</f>
        <v/>
      </c>
      <c r="T56" s="7">
        <f>IF($B56="","",$R56-$S56)</f>
        <v/>
      </c>
      <c r="U56" s="7">
        <f>IF($B56="","",MAX(0,IFERROR(VLOOKUP($B56,'Cartera'!$A$5:$AC$104,15,FALSE)-($A56-2026+1)*VLOOKUP($B56,'Cartera'!$A$5:$AC$104,19,FALSE)*12*0.55,0)))</f>
        <v/>
      </c>
      <c r="V56" s="7">
        <f>IF($B56="","",$D56*(1+'Proyección 5 años'!$B$3)^($A56-2026))</f>
        <v/>
      </c>
      <c r="W56" s="9">
        <f>IF($B56="","",'Proyección 5 años'!$B$3)</f>
        <v/>
      </c>
      <c r="X56" s="7">
        <f>IF($B56="","",$V56-$U56)</f>
        <v/>
      </c>
      <c r="Y56" s="9">
        <f>IF($B56="","",IFERROR($T56/$D56,0))</f>
        <v/>
      </c>
    </row>
    <row r="57" ht="21" customHeight="1">
      <c r="A57" s="3" t="n"/>
      <c r="B57" s="3" t="n"/>
      <c r="C57" s="16">
        <f>IF($B57="","",IFERROR(VLOOKUP($B57,'Cartera'!$A$5:$AC$104,5,FALSE),""))</f>
        <v/>
      </c>
      <c r="D57" s="10">
        <f>IF($B57="","",IFERROR(VLOOKUP($B57,'Cartera'!$A$5:$AC$104,14,FALSE),0))</f>
        <v/>
      </c>
      <c r="E57" s="10">
        <f>IF($B57="","",IFERROR(VLOOKUP($B57,'Cartera'!$A$5:$AC$104,20,FALSE)*(1+$F57)^($A57-2026),0))</f>
        <v/>
      </c>
      <c r="F57" s="11">
        <f>IF($B57="","",IFERROR(VLOOKUP($B57,'Cartera'!$A$5:$AC$104,21,FALSE),0))</f>
        <v/>
      </c>
      <c r="G57" s="10">
        <f>IF($B57="","",$E57*12)</f>
        <v/>
      </c>
      <c r="H57" s="11">
        <f>IF($B57="","",IFERROR(VLOOKUP($B57,'Cartera'!$A$5:$AC$104,25,FALSE),'Proyección 5 años'!$E$4))</f>
        <v/>
      </c>
      <c r="I57" s="10">
        <f>IF($B57="","",$G57*$H57)</f>
        <v/>
      </c>
      <c r="J57" s="10">
        <f>IF($B57="","",IFERROR(VLOOKUP($B57,'Cartera'!$A$5:$AC$104,22,FALSE)*12,0))</f>
        <v/>
      </c>
      <c r="K57" s="10">
        <f>IF($B57="","",IFERROR(VLOOKUP($B57,'Cartera'!$A$5:$AC$104,23,FALSE),0))</f>
        <v/>
      </c>
      <c r="L57" s="10">
        <f>IF($B57="","",IFERROR(VLOOKUP($B57,'Cartera'!$A$5:$AC$104,24,FALSE),0))</f>
        <v/>
      </c>
      <c r="M57" s="10">
        <f>IF($B57="","",$I57*'Proyección 5 años'!$E$3)</f>
        <v/>
      </c>
      <c r="N57" s="10">
        <f>IF($B57="","",$I57*'Proyección 5 años'!$B$4)</f>
        <v/>
      </c>
      <c r="O57" s="10">
        <f>IF($B57="","",SUM($J57:$N57))</f>
        <v/>
      </c>
      <c r="P57" s="10">
        <f>IF($B57="","",IFERROR(VLOOKUP($B57,'Cartera'!$A$5:$AC$104,15,FALSE)*VLOOKUP($B57,'Cartera'!$A$5:$AC$104,17,FALSE),0))</f>
        <v/>
      </c>
      <c r="Q57" s="10">
        <f>IF($B57="","",$D57*'Proyección 5 años'!$E$5)</f>
        <v/>
      </c>
      <c r="R57" s="10">
        <f>IF($B57="","",$I57-SUM($J57:$N57,$P57:$Q57))</f>
        <v/>
      </c>
      <c r="S57" s="10">
        <f>IF($B57="","",IF($R57&gt;0,$R57*'Proyección 5 años'!$B$5,0))</f>
        <v/>
      </c>
      <c r="T57" s="10">
        <f>IF($B57="","",$R57-$S57)</f>
        <v/>
      </c>
      <c r="U57" s="10">
        <f>IF($B57="","",MAX(0,IFERROR(VLOOKUP($B57,'Cartera'!$A$5:$AC$104,15,FALSE)-($A57-2026+1)*VLOOKUP($B57,'Cartera'!$A$5:$AC$104,19,FALSE)*12*0.55,0)))</f>
        <v/>
      </c>
      <c r="V57" s="10">
        <f>IF($B57="","",$D57*(1+'Proyección 5 años'!$B$3)^($A57-2026))</f>
        <v/>
      </c>
      <c r="W57" s="11">
        <f>IF($B57="","",'Proyección 5 años'!$B$3)</f>
        <v/>
      </c>
      <c r="X57" s="10">
        <f>IF($B57="","",$V57-$U57)</f>
        <v/>
      </c>
      <c r="Y57" s="11">
        <f>IF($B57="","",IFERROR($T57/$D57,0))</f>
        <v/>
      </c>
    </row>
    <row r="58" ht="21" customHeight="1">
      <c r="A58" s="3" t="n"/>
      <c r="B58" s="3" t="n"/>
      <c r="C58" s="15">
        <f>IF($B58="","",IFERROR(VLOOKUP($B58,'Cartera'!$A$5:$AC$104,5,FALSE),""))</f>
        <v/>
      </c>
      <c r="D58" s="7">
        <f>IF($B58="","",IFERROR(VLOOKUP($B58,'Cartera'!$A$5:$AC$104,14,FALSE),0))</f>
        <v/>
      </c>
      <c r="E58" s="7">
        <f>IF($B58="","",IFERROR(VLOOKUP($B58,'Cartera'!$A$5:$AC$104,20,FALSE)*(1+$F58)^($A58-2026),0))</f>
        <v/>
      </c>
      <c r="F58" s="9">
        <f>IF($B58="","",IFERROR(VLOOKUP($B58,'Cartera'!$A$5:$AC$104,21,FALSE),0))</f>
        <v/>
      </c>
      <c r="G58" s="7">
        <f>IF($B58="","",$E58*12)</f>
        <v/>
      </c>
      <c r="H58" s="9">
        <f>IF($B58="","",IFERROR(VLOOKUP($B58,'Cartera'!$A$5:$AC$104,25,FALSE),'Proyección 5 años'!$E$4))</f>
        <v/>
      </c>
      <c r="I58" s="7">
        <f>IF($B58="","",$G58*$H58)</f>
        <v/>
      </c>
      <c r="J58" s="7">
        <f>IF($B58="","",IFERROR(VLOOKUP($B58,'Cartera'!$A$5:$AC$104,22,FALSE)*12,0))</f>
        <v/>
      </c>
      <c r="K58" s="7">
        <f>IF($B58="","",IFERROR(VLOOKUP($B58,'Cartera'!$A$5:$AC$104,23,FALSE),0))</f>
        <v/>
      </c>
      <c r="L58" s="7">
        <f>IF($B58="","",IFERROR(VLOOKUP($B58,'Cartera'!$A$5:$AC$104,24,FALSE),0))</f>
        <v/>
      </c>
      <c r="M58" s="7">
        <f>IF($B58="","",$I58*'Proyección 5 años'!$E$3)</f>
        <v/>
      </c>
      <c r="N58" s="7">
        <f>IF($B58="","",$I58*'Proyección 5 años'!$B$4)</f>
        <v/>
      </c>
      <c r="O58" s="7">
        <f>IF($B58="","",SUM($J58:$N58))</f>
        <v/>
      </c>
      <c r="P58" s="7">
        <f>IF($B58="","",IFERROR(VLOOKUP($B58,'Cartera'!$A$5:$AC$104,15,FALSE)*VLOOKUP($B58,'Cartera'!$A$5:$AC$104,17,FALSE),0))</f>
        <v/>
      </c>
      <c r="Q58" s="7">
        <f>IF($B58="","",$D58*'Proyección 5 años'!$E$5)</f>
        <v/>
      </c>
      <c r="R58" s="7">
        <f>IF($B58="","",$I58-SUM($J58:$N58,$P58:$Q58))</f>
        <v/>
      </c>
      <c r="S58" s="7">
        <f>IF($B58="","",IF($R58&gt;0,$R58*'Proyección 5 años'!$B$5,0))</f>
        <v/>
      </c>
      <c r="T58" s="7">
        <f>IF($B58="","",$R58-$S58)</f>
        <v/>
      </c>
      <c r="U58" s="7">
        <f>IF($B58="","",MAX(0,IFERROR(VLOOKUP($B58,'Cartera'!$A$5:$AC$104,15,FALSE)-($A58-2026+1)*VLOOKUP($B58,'Cartera'!$A$5:$AC$104,19,FALSE)*12*0.55,0)))</f>
        <v/>
      </c>
      <c r="V58" s="7">
        <f>IF($B58="","",$D58*(1+'Proyección 5 años'!$B$3)^($A58-2026))</f>
        <v/>
      </c>
      <c r="W58" s="9">
        <f>IF($B58="","",'Proyección 5 años'!$B$3)</f>
        <v/>
      </c>
      <c r="X58" s="7">
        <f>IF($B58="","",$V58-$U58)</f>
        <v/>
      </c>
      <c r="Y58" s="9">
        <f>IF($B58="","",IFERROR($T58/$D58,0))</f>
        <v/>
      </c>
    </row>
    <row r="59" ht="21" customHeight="1">
      <c r="A59" s="3" t="n"/>
      <c r="B59" s="3" t="n"/>
      <c r="C59" s="16">
        <f>IF($B59="","",IFERROR(VLOOKUP($B59,'Cartera'!$A$5:$AC$104,5,FALSE),""))</f>
        <v/>
      </c>
      <c r="D59" s="10">
        <f>IF($B59="","",IFERROR(VLOOKUP($B59,'Cartera'!$A$5:$AC$104,14,FALSE),0))</f>
        <v/>
      </c>
      <c r="E59" s="10">
        <f>IF($B59="","",IFERROR(VLOOKUP($B59,'Cartera'!$A$5:$AC$104,20,FALSE)*(1+$F59)^($A59-2026),0))</f>
        <v/>
      </c>
      <c r="F59" s="11">
        <f>IF($B59="","",IFERROR(VLOOKUP($B59,'Cartera'!$A$5:$AC$104,21,FALSE),0))</f>
        <v/>
      </c>
      <c r="G59" s="10">
        <f>IF($B59="","",$E59*12)</f>
        <v/>
      </c>
      <c r="H59" s="11">
        <f>IF($B59="","",IFERROR(VLOOKUP($B59,'Cartera'!$A$5:$AC$104,25,FALSE),'Proyección 5 años'!$E$4))</f>
        <v/>
      </c>
      <c r="I59" s="10">
        <f>IF($B59="","",$G59*$H59)</f>
        <v/>
      </c>
      <c r="J59" s="10">
        <f>IF($B59="","",IFERROR(VLOOKUP($B59,'Cartera'!$A$5:$AC$104,22,FALSE)*12,0))</f>
        <v/>
      </c>
      <c r="K59" s="10">
        <f>IF($B59="","",IFERROR(VLOOKUP($B59,'Cartera'!$A$5:$AC$104,23,FALSE),0))</f>
        <v/>
      </c>
      <c r="L59" s="10">
        <f>IF($B59="","",IFERROR(VLOOKUP($B59,'Cartera'!$A$5:$AC$104,24,FALSE),0))</f>
        <v/>
      </c>
      <c r="M59" s="10">
        <f>IF($B59="","",$I59*'Proyección 5 años'!$E$3)</f>
        <v/>
      </c>
      <c r="N59" s="10">
        <f>IF($B59="","",$I59*'Proyección 5 años'!$B$4)</f>
        <v/>
      </c>
      <c r="O59" s="10">
        <f>IF($B59="","",SUM($J59:$N59))</f>
        <v/>
      </c>
      <c r="P59" s="10">
        <f>IF($B59="","",IFERROR(VLOOKUP($B59,'Cartera'!$A$5:$AC$104,15,FALSE)*VLOOKUP($B59,'Cartera'!$A$5:$AC$104,17,FALSE),0))</f>
        <v/>
      </c>
      <c r="Q59" s="10">
        <f>IF($B59="","",$D59*'Proyección 5 años'!$E$5)</f>
        <v/>
      </c>
      <c r="R59" s="10">
        <f>IF($B59="","",$I59-SUM($J59:$N59,$P59:$Q59))</f>
        <v/>
      </c>
      <c r="S59" s="10">
        <f>IF($B59="","",IF($R59&gt;0,$R59*'Proyección 5 años'!$B$5,0))</f>
        <v/>
      </c>
      <c r="T59" s="10">
        <f>IF($B59="","",$R59-$S59)</f>
        <v/>
      </c>
      <c r="U59" s="10">
        <f>IF($B59="","",MAX(0,IFERROR(VLOOKUP($B59,'Cartera'!$A$5:$AC$104,15,FALSE)-($A59-2026+1)*VLOOKUP($B59,'Cartera'!$A$5:$AC$104,19,FALSE)*12*0.55,0)))</f>
        <v/>
      </c>
      <c r="V59" s="10">
        <f>IF($B59="","",$D59*(1+'Proyección 5 años'!$B$3)^($A59-2026))</f>
        <v/>
      </c>
      <c r="W59" s="11">
        <f>IF($B59="","",'Proyección 5 años'!$B$3)</f>
        <v/>
      </c>
      <c r="X59" s="10">
        <f>IF($B59="","",$V59-$U59)</f>
        <v/>
      </c>
      <c r="Y59" s="11">
        <f>IF($B59="","",IFERROR($T59/$D59,0))</f>
        <v/>
      </c>
    </row>
    <row r="60" ht="21" customHeight="1">
      <c r="A60" s="3" t="n"/>
      <c r="B60" s="3" t="n"/>
      <c r="C60" s="15">
        <f>IF($B60="","",IFERROR(VLOOKUP($B60,'Cartera'!$A$5:$AC$104,5,FALSE),""))</f>
        <v/>
      </c>
      <c r="D60" s="7">
        <f>IF($B60="","",IFERROR(VLOOKUP($B60,'Cartera'!$A$5:$AC$104,14,FALSE),0))</f>
        <v/>
      </c>
      <c r="E60" s="7">
        <f>IF($B60="","",IFERROR(VLOOKUP($B60,'Cartera'!$A$5:$AC$104,20,FALSE)*(1+$F60)^($A60-2026),0))</f>
        <v/>
      </c>
      <c r="F60" s="9">
        <f>IF($B60="","",IFERROR(VLOOKUP($B60,'Cartera'!$A$5:$AC$104,21,FALSE),0))</f>
        <v/>
      </c>
      <c r="G60" s="7">
        <f>IF($B60="","",$E60*12)</f>
        <v/>
      </c>
      <c r="H60" s="9">
        <f>IF($B60="","",IFERROR(VLOOKUP($B60,'Cartera'!$A$5:$AC$104,25,FALSE),'Proyección 5 años'!$E$4))</f>
        <v/>
      </c>
      <c r="I60" s="7">
        <f>IF($B60="","",$G60*$H60)</f>
        <v/>
      </c>
      <c r="J60" s="7">
        <f>IF($B60="","",IFERROR(VLOOKUP($B60,'Cartera'!$A$5:$AC$104,22,FALSE)*12,0))</f>
        <v/>
      </c>
      <c r="K60" s="7">
        <f>IF($B60="","",IFERROR(VLOOKUP($B60,'Cartera'!$A$5:$AC$104,23,FALSE),0))</f>
        <v/>
      </c>
      <c r="L60" s="7">
        <f>IF($B60="","",IFERROR(VLOOKUP($B60,'Cartera'!$A$5:$AC$104,24,FALSE),0))</f>
        <v/>
      </c>
      <c r="M60" s="7">
        <f>IF($B60="","",$I60*'Proyección 5 años'!$E$3)</f>
        <v/>
      </c>
      <c r="N60" s="7">
        <f>IF($B60="","",$I60*'Proyección 5 años'!$B$4)</f>
        <v/>
      </c>
      <c r="O60" s="7">
        <f>IF($B60="","",SUM($J60:$N60))</f>
        <v/>
      </c>
      <c r="P60" s="7">
        <f>IF($B60="","",IFERROR(VLOOKUP($B60,'Cartera'!$A$5:$AC$104,15,FALSE)*VLOOKUP($B60,'Cartera'!$A$5:$AC$104,17,FALSE),0))</f>
        <v/>
      </c>
      <c r="Q60" s="7">
        <f>IF($B60="","",$D60*'Proyección 5 años'!$E$5)</f>
        <v/>
      </c>
      <c r="R60" s="7">
        <f>IF($B60="","",$I60-SUM($J60:$N60,$P60:$Q60))</f>
        <v/>
      </c>
      <c r="S60" s="7">
        <f>IF($B60="","",IF($R60&gt;0,$R60*'Proyección 5 años'!$B$5,0))</f>
        <v/>
      </c>
      <c r="T60" s="7">
        <f>IF($B60="","",$R60-$S60)</f>
        <v/>
      </c>
      <c r="U60" s="7">
        <f>IF($B60="","",MAX(0,IFERROR(VLOOKUP($B60,'Cartera'!$A$5:$AC$104,15,FALSE)-($A60-2026+1)*VLOOKUP($B60,'Cartera'!$A$5:$AC$104,19,FALSE)*12*0.55,0)))</f>
        <v/>
      </c>
      <c r="V60" s="7">
        <f>IF($B60="","",$D60*(1+'Proyección 5 años'!$B$3)^($A60-2026))</f>
        <v/>
      </c>
      <c r="W60" s="9">
        <f>IF($B60="","",'Proyección 5 años'!$B$3)</f>
        <v/>
      </c>
      <c r="X60" s="7">
        <f>IF($B60="","",$V60-$U60)</f>
        <v/>
      </c>
      <c r="Y60" s="9">
        <f>IF($B60="","",IFERROR($T60/$D60,0))</f>
        <v/>
      </c>
    </row>
    <row r="61" ht="21" customHeight="1">
      <c r="A61" s="3" t="n"/>
      <c r="B61" s="3" t="n"/>
      <c r="C61" s="16">
        <f>IF($B61="","",IFERROR(VLOOKUP($B61,'Cartera'!$A$5:$AC$104,5,FALSE),""))</f>
        <v/>
      </c>
      <c r="D61" s="10">
        <f>IF($B61="","",IFERROR(VLOOKUP($B61,'Cartera'!$A$5:$AC$104,14,FALSE),0))</f>
        <v/>
      </c>
      <c r="E61" s="10">
        <f>IF($B61="","",IFERROR(VLOOKUP($B61,'Cartera'!$A$5:$AC$104,20,FALSE)*(1+$F61)^($A61-2026),0))</f>
        <v/>
      </c>
      <c r="F61" s="11">
        <f>IF($B61="","",IFERROR(VLOOKUP($B61,'Cartera'!$A$5:$AC$104,21,FALSE),0))</f>
        <v/>
      </c>
      <c r="G61" s="10">
        <f>IF($B61="","",$E61*12)</f>
        <v/>
      </c>
      <c r="H61" s="11">
        <f>IF($B61="","",IFERROR(VLOOKUP($B61,'Cartera'!$A$5:$AC$104,25,FALSE),'Proyección 5 años'!$E$4))</f>
        <v/>
      </c>
      <c r="I61" s="10">
        <f>IF($B61="","",$G61*$H61)</f>
        <v/>
      </c>
      <c r="J61" s="10">
        <f>IF($B61="","",IFERROR(VLOOKUP($B61,'Cartera'!$A$5:$AC$104,22,FALSE)*12,0))</f>
        <v/>
      </c>
      <c r="K61" s="10">
        <f>IF($B61="","",IFERROR(VLOOKUP($B61,'Cartera'!$A$5:$AC$104,23,FALSE),0))</f>
        <v/>
      </c>
      <c r="L61" s="10">
        <f>IF($B61="","",IFERROR(VLOOKUP($B61,'Cartera'!$A$5:$AC$104,24,FALSE),0))</f>
        <v/>
      </c>
      <c r="M61" s="10">
        <f>IF($B61="","",$I61*'Proyección 5 años'!$E$3)</f>
        <v/>
      </c>
      <c r="N61" s="10">
        <f>IF($B61="","",$I61*'Proyección 5 años'!$B$4)</f>
        <v/>
      </c>
      <c r="O61" s="10">
        <f>IF($B61="","",SUM($J61:$N61))</f>
        <v/>
      </c>
      <c r="P61" s="10">
        <f>IF($B61="","",IFERROR(VLOOKUP($B61,'Cartera'!$A$5:$AC$104,15,FALSE)*VLOOKUP($B61,'Cartera'!$A$5:$AC$104,17,FALSE),0))</f>
        <v/>
      </c>
      <c r="Q61" s="10">
        <f>IF($B61="","",$D61*'Proyección 5 años'!$E$5)</f>
        <v/>
      </c>
      <c r="R61" s="10">
        <f>IF($B61="","",$I61-SUM($J61:$N61,$P61:$Q61))</f>
        <v/>
      </c>
      <c r="S61" s="10">
        <f>IF($B61="","",IF($R61&gt;0,$R61*'Proyección 5 años'!$B$5,0))</f>
        <v/>
      </c>
      <c r="T61" s="10">
        <f>IF($B61="","",$R61-$S61)</f>
        <v/>
      </c>
      <c r="U61" s="10">
        <f>IF($B61="","",MAX(0,IFERROR(VLOOKUP($B61,'Cartera'!$A$5:$AC$104,15,FALSE)-($A61-2026+1)*VLOOKUP($B61,'Cartera'!$A$5:$AC$104,19,FALSE)*12*0.55,0)))</f>
        <v/>
      </c>
      <c r="V61" s="10">
        <f>IF($B61="","",$D61*(1+'Proyección 5 años'!$B$3)^($A61-2026))</f>
        <v/>
      </c>
      <c r="W61" s="11">
        <f>IF($B61="","",'Proyección 5 años'!$B$3)</f>
        <v/>
      </c>
      <c r="X61" s="10">
        <f>IF($B61="","",$V61-$U61)</f>
        <v/>
      </c>
      <c r="Y61" s="11">
        <f>IF($B61="","",IFERROR($T61/$D61,0))</f>
        <v/>
      </c>
    </row>
    <row r="62" ht="21" customHeight="1">
      <c r="A62" s="3" t="n"/>
      <c r="B62" s="3" t="n"/>
      <c r="C62" s="15">
        <f>IF($B62="","",IFERROR(VLOOKUP($B62,'Cartera'!$A$5:$AC$104,5,FALSE),""))</f>
        <v/>
      </c>
      <c r="D62" s="7">
        <f>IF($B62="","",IFERROR(VLOOKUP($B62,'Cartera'!$A$5:$AC$104,14,FALSE),0))</f>
        <v/>
      </c>
      <c r="E62" s="7">
        <f>IF($B62="","",IFERROR(VLOOKUP($B62,'Cartera'!$A$5:$AC$104,20,FALSE)*(1+$F62)^($A62-2026),0))</f>
        <v/>
      </c>
      <c r="F62" s="9">
        <f>IF($B62="","",IFERROR(VLOOKUP($B62,'Cartera'!$A$5:$AC$104,21,FALSE),0))</f>
        <v/>
      </c>
      <c r="G62" s="7">
        <f>IF($B62="","",$E62*12)</f>
        <v/>
      </c>
      <c r="H62" s="9">
        <f>IF($B62="","",IFERROR(VLOOKUP($B62,'Cartera'!$A$5:$AC$104,25,FALSE),'Proyección 5 años'!$E$4))</f>
        <v/>
      </c>
      <c r="I62" s="7">
        <f>IF($B62="","",$G62*$H62)</f>
        <v/>
      </c>
      <c r="J62" s="7">
        <f>IF($B62="","",IFERROR(VLOOKUP($B62,'Cartera'!$A$5:$AC$104,22,FALSE)*12,0))</f>
        <v/>
      </c>
      <c r="K62" s="7">
        <f>IF($B62="","",IFERROR(VLOOKUP($B62,'Cartera'!$A$5:$AC$104,23,FALSE),0))</f>
        <v/>
      </c>
      <c r="L62" s="7">
        <f>IF($B62="","",IFERROR(VLOOKUP($B62,'Cartera'!$A$5:$AC$104,24,FALSE),0))</f>
        <v/>
      </c>
      <c r="M62" s="7">
        <f>IF($B62="","",$I62*'Proyección 5 años'!$E$3)</f>
        <v/>
      </c>
      <c r="N62" s="7">
        <f>IF($B62="","",$I62*'Proyección 5 años'!$B$4)</f>
        <v/>
      </c>
      <c r="O62" s="7">
        <f>IF($B62="","",SUM($J62:$N62))</f>
        <v/>
      </c>
      <c r="P62" s="7">
        <f>IF($B62="","",IFERROR(VLOOKUP($B62,'Cartera'!$A$5:$AC$104,15,FALSE)*VLOOKUP($B62,'Cartera'!$A$5:$AC$104,17,FALSE),0))</f>
        <v/>
      </c>
      <c r="Q62" s="7">
        <f>IF($B62="","",$D62*'Proyección 5 años'!$E$5)</f>
        <v/>
      </c>
      <c r="R62" s="7">
        <f>IF($B62="","",$I62-SUM($J62:$N62,$P62:$Q62))</f>
        <v/>
      </c>
      <c r="S62" s="7">
        <f>IF($B62="","",IF($R62&gt;0,$R62*'Proyección 5 años'!$B$5,0))</f>
        <v/>
      </c>
      <c r="T62" s="7">
        <f>IF($B62="","",$R62-$S62)</f>
        <v/>
      </c>
      <c r="U62" s="7">
        <f>IF($B62="","",MAX(0,IFERROR(VLOOKUP($B62,'Cartera'!$A$5:$AC$104,15,FALSE)-($A62-2026+1)*VLOOKUP($B62,'Cartera'!$A$5:$AC$104,19,FALSE)*12*0.55,0)))</f>
        <v/>
      </c>
      <c r="V62" s="7">
        <f>IF($B62="","",$D62*(1+'Proyección 5 años'!$B$3)^($A62-2026))</f>
        <v/>
      </c>
      <c r="W62" s="9">
        <f>IF($B62="","",'Proyección 5 años'!$B$3)</f>
        <v/>
      </c>
      <c r="X62" s="7">
        <f>IF($B62="","",$V62-$U62)</f>
        <v/>
      </c>
      <c r="Y62" s="9">
        <f>IF($B62="","",IFERROR($T62/$D62,0))</f>
        <v/>
      </c>
    </row>
    <row r="63" ht="21" customHeight="1">
      <c r="A63" s="3" t="n"/>
      <c r="B63" s="3" t="n"/>
      <c r="C63" s="16">
        <f>IF($B63="","",IFERROR(VLOOKUP($B63,'Cartera'!$A$5:$AC$104,5,FALSE),""))</f>
        <v/>
      </c>
      <c r="D63" s="10">
        <f>IF($B63="","",IFERROR(VLOOKUP($B63,'Cartera'!$A$5:$AC$104,14,FALSE),0))</f>
        <v/>
      </c>
      <c r="E63" s="10">
        <f>IF($B63="","",IFERROR(VLOOKUP($B63,'Cartera'!$A$5:$AC$104,20,FALSE)*(1+$F63)^($A63-2026),0))</f>
        <v/>
      </c>
      <c r="F63" s="11">
        <f>IF($B63="","",IFERROR(VLOOKUP($B63,'Cartera'!$A$5:$AC$104,21,FALSE),0))</f>
        <v/>
      </c>
      <c r="G63" s="10">
        <f>IF($B63="","",$E63*12)</f>
        <v/>
      </c>
      <c r="H63" s="11">
        <f>IF($B63="","",IFERROR(VLOOKUP($B63,'Cartera'!$A$5:$AC$104,25,FALSE),'Proyección 5 años'!$E$4))</f>
        <v/>
      </c>
      <c r="I63" s="10">
        <f>IF($B63="","",$G63*$H63)</f>
        <v/>
      </c>
      <c r="J63" s="10">
        <f>IF($B63="","",IFERROR(VLOOKUP($B63,'Cartera'!$A$5:$AC$104,22,FALSE)*12,0))</f>
        <v/>
      </c>
      <c r="K63" s="10">
        <f>IF($B63="","",IFERROR(VLOOKUP($B63,'Cartera'!$A$5:$AC$104,23,FALSE),0))</f>
        <v/>
      </c>
      <c r="L63" s="10">
        <f>IF($B63="","",IFERROR(VLOOKUP($B63,'Cartera'!$A$5:$AC$104,24,FALSE),0))</f>
        <v/>
      </c>
      <c r="M63" s="10">
        <f>IF($B63="","",$I63*'Proyección 5 años'!$E$3)</f>
        <v/>
      </c>
      <c r="N63" s="10">
        <f>IF($B63="","",$I63*'Proyección 5 años'!$B$4)</f>
        <v/>
      </c>
      <c r="O63" s="10">
        <f>IF($B63="","",SUM($J63:$N63))</f>
        <v/>
      </c>
      <c r="P63" s="10">
        <f>IF($B63="","",IFERROR(VLOOKUP($B63,'Cartera'!$A$5:$AC$104,15,FALSE)*VLOOKUP($B63,'Cartera'!$A$5:$AC$104,17,FALSE),0))</f>
        <v/>
      </c>
      <c r="Q63" s="10">
        <f>IF($B63="","",$D63*'Proyección 5 años'!$E$5)</f>
        <v/>
      </c>
      <c r="R63" s="10">
        <f>IF($B63="","",$I63-SUM($J63:$N63,$P63:$Q63))</f>
        <v/>
      </c>
      <c r="S63" s="10">
        <f>IF($B63="","",IF($R63&gt;0,$R63*'Proyección 5 años'!$B$5,0))</f>
        <v/>
      </c>
      <c r="T63" s="10">
        <f>IF($B63="","",$R63-$S63)</f>
        <v/>
      </c>
      <c r="U63" s="10">
        <f>IF($B63="","",MAX(0,IFERROR(VLOOKUP($B63,'Cartera'!$A$5:$AC$104,15,FALSE)-($A63-2026+1)*VLOOKUP($B63,'Cartera'!$A$5:$AC$104,19,FALSE)*12*0.55,0)))</f>
        <v/>
      </c>
      <c r="V63" s="10">
        <f>IF($B63="","",$D63*(1+'Proyección 5 años'!$B$3)^($A63-2026))</f>
        <v/>
      </c>
      <c r="W63" s="11">
        <f>IF($B63="","",'Proyección 5 años'!$B$3)</f>
        <v/>
      </c>
      <c r="X63" s="10">
        <f>IF($B63="","",$V63-$U63)</f>
        <v/>
      </c>
      <c r="Y63" s="11">
        <f>IF($B63="","",IFERROR($T63/$D63,0))</f>
        <v/>
      </c>
    </row>
    <row r="64" ht="21" customHeight="1">
      <c r="A64" s="3" t="n"/>
      <c r="B64" s="3" t="n"/>
      <c r="C64" s="15">
        <f>IF($B64="","",IFERROR(VLOOKUP($B64,'Cartera'!$A$5:$AC$104,5,FALSE),""))</f>
        <v/>
      </c>
      <c r="D64" s="7">
        <f>IF($B64="","",IFERROR(VLOOKUP($B64,'Cartera'!$A$5:$AC$104,14,FALSE),0))</f>
        <v/>
      </c>
      <c r="E64" s="7">
        <f>IF($B64="","",IFERROR(VLOOKUP($B64,'Cartera'!$A$5:$AC$104,20,FALSE)*(1+$F64)^($A64-2026),0))</f>
        <v/>
      </c>
      <c r="F64" s="9">
        <f>IF($B64="","",IFERROR(VLOOKUP($B64,'Cartera'!$A$5:$AC$104,21,FALSE),0))</f>
        <v/>
      </c>
      <c r="G64" s="7">
        <f>IF($B64="","",$E64*12)</f>
        <v/>
      </c>
      <c r="H64" s="9">
        <f>IF($B64="","",IFERROR(VLOOKUP($B64,'Cartera'!$A$5:$AC$104,25,FALSE),'Proyección 5 años'!$E$4))</f>
        <v/>
      </c>
      <c r="I64" s="7">
        <f>IF($B64="","",$G64*$H64)</f>
        <v/>
      </c>
      <c r="J64" s="7">
        <f>IF($B64="","",IFERROR(VLOOKUP($B64,'Cartera'!$A$5:$AC$104,22,FALSE)*12,0))</f>
        <v/>
      </c>
      <c r="K64" s="7">
        <f>IF($B64="","",IFERROR(VLOOKUP($B64,'Cartera'!$A$5:$AC$104,23,FALSE),0))</f>
        <v/>
      </c>
      <c r="L64" s="7">
        <f>IF($B64="","",IFERROR(VLOOKUP($B64,'Cartera'!$A$5:$AC$104,24,FALSE),0))</f>
        <v/>
      </c>
      <c r="M64" s="7">
        <f>IF($B64="","",$I64*'Proyección 5 años'!$E$3)</f>
        <v/>
      </c>
      <c r="N64" s="7">
        <f>IF($B64="","",$I64*'Proyección 5 años'!$B$4)</f>
        <v/>
      </c>
      <c r="O64" s="7">
        <f>IF($B64="","",SUM($J64:$N64))</f>
        <v/>
      </c>
      <c r="P64" s="7">
        <f>IF($B64="","",IFERROR(VLOOKUP($B64,'Cartera'!$A$5:$AC$104,15,FALSE)*VLOOKUP($B64,'Cartera'!$A$5:$AC$104,17,FALSE),0))</f>
        <v/>
      </c>
      <c r="Q64" s="7">
        <f>IF($B64="","",$D64*'Proyección 5 años'!$E$5)</f>
        <v/>
      </c>
      <c r="R64" s="7">
        <f>IF($B64="","",$I64-SUM($J64:$N64,$P64:$Q64))</f>
        <v/>
      </c>
      <c r="S64" s="7">
        <f>IF($B64="","",IF($R64&gt;0,$R64*'Proyección 5 años'!$B$5,0))</f>
        <v/>
      </c>
      <c r="T64" s="7">
        <f>IF($B64="","",$R64-$S64)</f>
        <v/>
      </c>
      <c r="U64" s="7">
        <f>IF($B64="","",MAX(0,IFERROR(VLOOKUP($B64,'Cartera'!$A$5:$AC$104,15,FALSE)-($A64-2026+1)*VLOOKUP($B64,'Cartera'!$A$5:$AC$104,19,FALSE)*12*0.55,0)))</f>
        <v/>
      </c>
      <c r="V64" s="7">
        <f>IF($B64="","",$D64*(1+'Proyección 5 años'!$B$3)^($A64-2026))</f>
        <v/>
      </c>
      <c r="W64" s="9">
        <f>IF($B64="","",'Proyección 5 años'!$B$3)</f>
        <v/>
      </c>
      <c r="X64" s="7">
        <f>IF($B64="","",$V64-$U64)</f>
        <v/>
      </c>
      <c r="Y64" s="9">
        <f>IF($B64="","",IFERROR($T64/$D64,0))</f>
        <v/>
      </c>
    </row>
    <row r="65" ht="21" customHeight="1">
      <c r="A65" s="3" t="n"/>
      <c r="B65" s="3" t="n"/>
      <c r="C65" s="16">
        <f>IF($B65="","",IFERROR(VLOOKUP($B65,'Cartera'!$A$5:$AC$104,5,FALSE),""))</f>
        <v/>
      </c>
      <c r="D65" s="10">
        <f>IF($B65="","",IFERROR(VLOOKUP($B65,'Cartera'!$A$5:$AC$104,14,FALSE),0))</f>
        <v/>
      </c>
      <c r="E65" s="10">
        <f>IF($B65="","",IFERROR(VLOOKUP($B65,'Cartera'!$A$5:$AC$104,20,FALSE)*(1+$F65)^($A65-2026),0))</f>
        <v/>
      </c>
      <c r="F65" s="11">
        <f>IF($B65="","",IFERROR(VLOOKUP($B65,'Cartera'!$A$5:$AC$104,21,FALSE),0))</f>
        <v/>
      </c>
      <c r="G65" s="10">
        <f>IF($B65="","",$E65*12)</f>
        <v/>
      </c>
      <c r="H65" s="11">
        <f>IF($B65="","",IFERROR(VLOOKUP($B65,'Cartera'!$A$5:$AC$104,25,FALSE),'Proyección 5 años'!$E$4))</f>
        <v/>
      </c>
      <c r="I65" s="10">
        <f>IF($B65="","",$G65*$H65)</f>
        <v/>
      </c>
      <c r="J65" s="10">
        <f>IF($B65="","",IFERROR(VLOOKUP($B65,'Cartera'!$A$5:$AC$104,22,FALSE)*12,0))</f>
        <v/>
      </c>
      <c r="K65" s="10">
        <f>IF($B65="","",IFERROR(VLOOKUP($B65,'Cartera'!$A$5:$AC$104,23,FALSE),0))</f>
        <v/>
      </c>
      <c r="L65" s="10">
        <f>IF($B65="","",IFERROR(VLOOKUP($B65,'Cartera'!$A$5:$AC$104,24,FALSE),0))</f>
        <v/>
      </c>
      <c r="M65" s="10">
        <f>IF($B65="","",$I65*'Proyección 5 años'!$E$3)</f>
        <v/>
      </c>
      <c r="N65" s="10">
        <f>IF($B65="","",$I65*'Proyección 5 años'!$B$4)</f>
        <v/>
      </c>
      <c r="O65" s="10">
        <f>IF($B65="","",SUM($J65:$N65))</f>
        <v/>
      </c>
      <c r="P65" s="10">
        <f>IF($B65="","",IFERROR(VLOOKUP($B65,'Cartera'!$A$5:$AC$104,15,FALSE)*VLOOKUP($B65,'Cartera'!$A$5:$AC$104,17,FALSE),0))</f>
        <v/>
      </c>
      <c r="Q65" s="10">
        <f>IF($B65="","",$D65*'Proyección 5 años'!$E$5)</f>
        <v/>
      </c>
      <c r="R65" s="10">
        <f>IF($B65="","",$I65-SUM($J65:$N65,$P65:$Q65))</f>
        <v/>
      </c>
      <c r="S65" s="10">
        <f>IF($B65="","",IF($R65&gt;0,$R65*'Proyección 5 años'!$B$5,0))</f>
        <v/>
      </c>
      <c r="T65" s="10">
        <f>IF($B65="","",$R65-$S65)</f>
        <v/>
      </c>
      <c r="U65" s="10">
        <f>IF($B65="","",MAX(0,IFERROR(VLOOKUP($B65,'Cartera'!$A$5:$AC$104,15,FALSE)-($A65-2026+1)*VLOOKUP($B65,'Cartera'!$A$5:$AC$104,19,FALSE)*12*0.55,0)))</f>
        <v/>
      </c>
      <c r="V65" s="10">
        <f>IF($B65="","",$D65*(1+'Proyección 5 años'!$B$3)^($A65-2026))</f>
        <v/>
      </c>
      <c r="W65" s="11">
        <f>IF($B65="","",'Proyección 5 años'!$B$3)</f>
        <v/>
      </c>
      <c r="X65" s="10">
        <f>IF($B65="","",$V65-$U65)</f>
        <v/>
      </c>
      <c r="Y65" s="11">
        <f>IF($B65="","",IFERROR($T65/$D65,0))</f>
        <v/>
      </c>
    </row>
    <row r="66" ht="21" customHeight="1">
      <c r="A66" s="3" t="n"/>
      <c r="B66" s="3" t="n"/>
      <c r="C66" s="15">
        <f>IF($B66="","",IFERROR(VLOOKUP($B66,'Cartera'!$A$5:$AC$104,5,FALSE),""))</f>
        <v/>
      </c>
      <c r="D66" s="7">
        <f>IF($B66="","",IFERROR(VLOOKUP($B66,'Cartera'!$A$5:$AC$104,14,FALSE),0))</f>
        <v/>
      </c>
      <c r="E66" s="7">
        <f>IF($B66="","",IFERROR(VLOOKUP($B66,'Cartera'!$A$5:$AC$104,20,FALSE)*(1+$F66)^($A66-2026),0))</f>
        <v/>
      </c>
      <c r="F66" s="9">
        <f>IF($B66="","",IFERROR(VLOOKUP($B66,'Cartera'!$A$5:$AC$104,21,FALSE),0))</f>
        <v/>
      </c>
      <c r="G66" s="7">
        <f>IF($B66="","",$E66*12)</f>
        <v/>
      </c>
      <c r="H66" s="9">
        <f>IF($B66="","",IFERROR(VLOOKUP($B66,'Cartera'!$A$5:$AC$104,25,FALSE),'Proyección 5 años'!$E$4))</f>
        <v/>
      </c>
      <c r="I66" s="7">
        <f>IF($B66="","",$G66*$H66)</f>
        <v/>
      </c>
      <c r="J66" s="7">
        <f>IF($B66="","",IFERROR(VLOOKUP($B66,'Cartera'!$A$5:$AC$104,22,FALSE)*12,0))</f>
        <v/>
      </c>
      <c r="K66" s="7">
        <f>IF($B66="","",IFERROR(VLOOKUP($B66,'Cartera'!$A$5:$AC$104,23,FALSE),0))</f>
        <v/>
      </c>
      <c r="L66" s="7">
        <f>IF($B66="","",IFERROR(VLOOKUP($B66,'Cartera'!$A$5:$AC$104,24,FALSE),0))</f>
        <v/>
      </c>
      <c r="M66" s="7">
        <f>IF($B66="","",$I66*'Proyección 5 años'!$E$3)</f>
        <v/>
      </c>
      <c r="N66" s="7">
        <f>IF($B66="","",$I66*'Proyección 5 años'!$B$4)</f>
        <v/>
      </c>
      <c r="O66" s="7">
        <f>IF($B66="","",SUM($J66:$N66))</f>
        <v/>
      </c>
      <c r="P66" s="7">
        <f>IF($B66="","",IFERROR(VLOOKUP($B66,'Cartera'!$A$5:$AC$104,15,FALSE)*VLOOKUP($B66,'Cartera'!$A$5:$AC$104,17,FALSE),0))</f>
        <v/>
      </c>
      <c r="Q66" s="7">
        <f>IF($B66="","",$D66*'Proyección 5 años'!$E$5)</f>
        <v/>
      </c>
      <c r="R66" s="7">
        <f>IF($B66="","",$I66-SUM($J66:$N66,$P66:$Q66))</f>
        <v/>
      </c>
      <c r="S66" s="7">
        <f>IF($B66="","",IF($R66&gt;0,$R66*'Proyección 5 años'!$B$5,0))</f>
        <v/>
      </c>
      <c r="T66" s="7">
        <f>IF($B66="","",$R66-$S66)</f>
        <v/>
      </c>
      <c r="U66" s="7">
        <f>IF($B66="","",MAX(0,IFERROR(VLOOKUP($B66,'Cartera'!$A$5:$AC$104,15,FALSE)-($A66-2026+1)*VLOOKUP($B66,'Cartera'!$A$5:$AC$104,19,FALSE)*12*0.55,0)))</f>
        <v/>
      </c>
      <c r="V66" s="7">
        <f>IF($B66="","",$D66*(1+'Proyección 5 años'!$B$3)^($A66-2026))</f>
        <v/>
      </c>
      <c r="W66" s="9">
        <f>IF($B66="","",'Proyección 5 años'!$B$3)</f>
        <v/>
      </c>
      <c r="X66" s="7">
        <f>IF($B66="","",$V66-$U66)</f>
        <v/>
      </c>
      <c r="Y66" s="9">
        <f>IF($B66="","",IFERROR($T66/$D66,0))</f>
        <v/>
      </c>
    </row>
    <row r="67" ht="21" customHeight="1">
      <c r="A67" s="3" t="n"/>
      <c r="B67" s="3" t="n"/>
      <c r="C67" s="16">
        <f>IF($B67="","",IFERROR(VLOOKUP($B67,'Cartera'!$A$5:$AC$104,5,FALSE),""))</f>
        <v/>
      </c>
      <c r="D67" s="10">
        <f>IF($B67="","",IFERROR(VLOOKUP($B67,'Cartera'!$A$5:$AC$104,14,FALSE),0))</f>
        <v/>
      </c>
      <c r="E67" s="10">
        <f>IF($B67="","",IFERROR(VLOOKUP($B67,'Cartera'!$A$5:$AC$104,20,FALSE)*(1+$F67)^($A67-2026),0))</f>
        <v/>
      </c>
      <c r="F67" s="11">
        <f>IF($B67="","",IFERROR(VLOOKUP($B67,'Cartera'!$A$5:$AC$104,21,FALSE),0))</f>
        <v/>
      </c>
      <c r="G67" s="10">
        <f>IF($B67="","",$E67*12)</f>
        <v/>
      </c>
      <c r="H67" s="11">
        <f>IF($B67="","",IFERROR(VLOOKUP($B67,'Cartera'!$A$5:$AC$104,25,FALSE),'Proyección 5 años'!$E$4))</f>
        <v/>
      </c>
      <c r="I67" s="10">
        <f>IF($B67="","",$G67*$H67)</f>
        <v/>
      </c>
      <c r="J67" s="10">
        <f>IF($B67="","",IFERROR(VLOOKUP($B67,'Cartera'!$A$5:$AC$104,22,FALSE)*12,0))</f>
        <v/>
      </c>
      <c r="K67" s="10">
        <f>IF($B67="","",IFERROR(VLOOKUP($B67,'Cartera'!$A$5:$AC$104,23,FALSE),0))</f>
        <v/>
      </c>
      <c r="L67" s="10">
        <f>IF($B67="","",IFERROR(VLOOKUP($B67,'Cartera'!$A$5:$AC$104,24,FALSE),0))</f>
        <v/>
      </c>
      <c r="M67" s="10">
        <f>IF($B67="","",$I67*'Proyección 5 años'!$E$3)</f>
        <v/>
      </c>
      <c r="N67" s="10">
        <f>IF($B67="","",$I67*'Proyección 5 años'!$B$4)</f>
        <v/>
      </c>
      <c r="O67" s="10">
        <f>IF($B67="","",SUM($J67:$N67))</f>
        <v/>
      </c>
      <c r="P67" s="10">
        <f>IF($B67="","",IFERROR(VLOOKUP($B67,'Cartera'!$A$5:$AC$104,15,FALSE)*VLOOKUP($B67,'Cartera'!$A$5:$AC$104,17,FALSE),0))</f>
        <v/>
      </c>
      <c r="Q67" s="10">
        <f>IF($B67="","",$D67*'Proyección 5 años'!$E$5)</f>
        <v/>
      </c>
      <c r="R67" s="10">
        <f>IF($B67="","",$I67-SUM($J67:$N67,$P67:$Q67))</f>
        <v/>
      </c>
      <c r="S67" s="10">
        <f>IF($B67="","",IF($R67&gt;0,$R67*'Proyección 5 años'!$B$5,0))</f>
        <v/>
      </c>
      <c r="T67" s="10">
        <f>IF($B67="","",$R67-$S67)</f>
        <v/>
      </c>
      <c r="U67" s="10">
        <f>IF($B67="","",MAX(0,IFERROR(VLOOKUP($B67,'Cartera'!$A$5:$AC$104,15,FALSE)-($A67-2026+1)*VLOOKUP($B67,'Cartera'!$A$5:$AC$104,19,FALSE)*12*0.55,0)))</f>
        <v/>
      </c>
      <c r="V67" s="10">
        <f>IF($B67="","",$D67*(1+'Proyección 5 años'!$B$3)^($A67-2026))</f>
        <v/>
      </c>
      <c r="W67" s="11">
        <f>IF($B67="","",'Proyección 5 años'!$B$3)</f>
        <v/>
      </c>
      <c r="X67" s="10">
        <f>IF($B67="","",$V67-$U67)</f>
        <v/>
      </c>
      <c r="Y67" s="11">
        <f>IF($B67="","",IFERROR($T67/$D67,0))</f>
        <v/>
      </c>
    </row>
    <row r="68" ht="21" customHeight="1">
      <c r="A68" s="3" t="n"/>
      <c r="B68" s="3" t="n"/>
      <c r="C68" s="15">
        <f>IF($B68="","",IFERROR(VLOOKUP($B68,'Cartera'!$A$5:$AC$104,5,FALSE),""))</f>
        <v/>
      </c>
      <c r="D68" s="7">
        <f>IF($B68="","",IFERROR(VLOOKUP($B68,'Cartera'!$A$5:$AC$104,14,FALSE),0))</f>
        <v/>
      </c>
      <c r="E68" s="7">
        <f>IF($B68="","",IFERROR(VLOOKUP($B68,'Cartera'!$A$5:$AC$104,20,FALSE)*(1+$F68)^($A68-2026),0))</f>
        <v/>
      </c>
      <c r="F68" s="9">
        <f>IF($B68="","",IFERROR(VLOOKUP($B68,'Cartera'!$A$5:$AC$104,21,FALSE),0))</f>
        <v/>
      </c>
      <c r="G68" s="7">
        <f>IF($B68="","",$E68*12)</f>
        <v/>
      </c>
      <c r="H68" s="9">
        <f>IF($B68="","",IFERROR(VLOOKUP($B68,'Cartera'!$A$5:$AC$104,25,FALSE),'Proyección 5 años'!$E$4))</f>
        <v/>
      </c>
      <c r="I68" s="7">
        <f>IF($B68="","",$G68*$H68)</f>
        <v/>
      </c>
      <c r="J68" s="7">
        <f>IF($B68="","",IFERROR(VLOOKUP($B68,'Cartera'!$A$5:$AC$104,22,FALSE)*12,0))</f>
        <v/>
      </c>
      <c r="K68" s="7">
        <f>IF($B68="","",IFERROR(VLOOKUP($B68,'Cartera'!$A$5:$AC$104,23,FALSE),0))</f>
        <v/>
      </c>
      <c r="L68" s="7">
        <f>IF($B68="","",IFERROR(VLOOKUP($B68,'Cartera'!$A$5:$AC$104,24,FALSE),0))</f>
        <v/>
      </c>
      <c r="M68" s="7">
        <f>IF($B68="","",$I68*'Proyección 5 años'!$E$3)</f>
        <v/>
      </c>
      <c r="N68" s="7">
        <f>IF($B68="","",$I68*'Proyección 5 años'!$B$4)</f>
        <v/>
      </c>
      <c r="O68" s="7">
        <f>IF($B68="","",SUM($J68:$N68))</f>
        <v/>
      </c>
      <c r="P68" s="7">
        <f>IF($B68="","",IFERROR(VLOOKUP($B68,'Cartera'!$A$5:$AC$104,15,FALSE)*VLOOKUP($B68,'Cartera'!$A$5:$AC$104,17,FALSE),0))</f>
        <v/>
      </c>
      <c r="Q68" s="7">
        <f>IF($B68="","",$D68*'Proyección 5 años'!$E$5)</f>
        <v/>
      </c>
      <c r="R68" s="7">
        <f>IF($B68="","",$I68-SUM($J68:$N68,$P68:$Q68))</f>
        <v/>
      </c>
      <c r="S68" s="7">
        <f>IF($B68="","",IF($R68&gt;0,$R68*'Proyección 5 años'!$B$5,0))</f>
        <v/>
      </c>
      <c r="T68" s="7">
        <f>IF($B68="","",$R68-$S68)</f>
        <v/>
      </c>
      <c r="U68" s="7">
        <f>IF($B68="","",MAX(0,IFERROR(VLOOKUP($B68,'Cartera'!$A$5:$AC$104,15,FALSE)-($A68-2026+1)*VLOOKUP($B68,'Cartera'!$A$5:$AC$104,19,FALSE)*12*0.55,0)))</f>
        <v/>
      </c>
      <c r="V68" s="7">
        <f>IF($B68="","",$D68*(1+'Proyección 5 años'!$B$3)^($A68-2026))</f>
        <v/>
      </c>
      <c r="W68" s="9">
        <f>IF($B68="","",'Proyección 5 años'!$B$3)</f>
        <v/>
      </c>
      <c r="X68" s="7">
        <f>IF($B68="","",$V68-$U68)</f>
        <v/>
      </c>
      <c r="Y68" s="9">
        <f>IF($B68="","",IFERROR($T68/$D68,0))</f>
        <v/>
      </c>
    </row>
    <row r="69" ht="21" customHeight="1">
      <c r="A69" s="3" t="n"/>
      <c r="B69" s="3" t="n"/>
      <c r="C69" s="16">
        <f>IF($B69="","",IFERROR(VLOOKUP($B69,'Cartera'!$A$5:$AC$104,5,FALSE),""))</f>
        <v/>
      </c>
      <c r="D69" s="10">
        <f>IF($B69="","",IFERROR(VLOOKUP($B69,'Cartera'!$A$5:$AC$104,14,FALSE),0))</f>
        <v/>
      </c>
      <c r="E69" s="10">
        <f>IF($B69="","",IFERROR(VLOOKUP($B69,'Cartera'!$A$5:$AC$104,20,FALSE)*(1+$F69)^($A69-2026),0))</f>
        <v/>
      </c>
      <c r="F69" s="11">
        <f>IF($B69="","",IFERROR(VLOOKUP($B69,'Cartera'!$A$5:$AC$104,21,FALSE),0))</f>
        <v/>
      </c>
      <c r="G69" s="10">
        <f>IF($B69="","",$E69*12)</f>
        <v/>
      </c>
      <c r="H69" s="11">
        <f>IF($B69="","",IFERROR(VLOOKUP($B69,'Cartera'!$A$5:$AC$104,25,FALSE),'Proyección 5 años'!$E$4))</f>
        <v/>
      </c>
      <c r="I69" s="10">
        <f>IF($B69="","",$G69*$H69)</f>
        <v/>
      </c>
      <c r="J69" s="10">
        <f>IF($B69="","",IFERROR(VLOOKUP($B69,'Cartera'!$A$5:$AC$104,22,FALSE)*12,0))</f>
        <v/>
      </c>
      <c r="K69" s="10">
        <f>IF($B69="","",IFERROR(VLOOKUP($B69,'Cartera'!$A$5:$AC$104,23,FALSE),0))</f>
        <v/>
      </c>
      <c r="L69" s="10">
        <f>IF($B69="","",IFERROR(VLOOKUP($B69,'Cartera'!$A$5:$AC$104,24,FALSE),0))</f>
        <v/>
      </c>
      <c r="M69" s="10">
        <f>IF($B69="","",$I69*'Proyección 5 años'!$E$3)</f>
        <v/>
      </c>
      <c r="N69" s="10">
        <f>IF($B69="","",$I69*'Proyección 5 años'!$B$4)</f>
        <v/>
      </c>
      <c r="O69" s="10">
        <f>IF($B69="","",SUM($J69:$N69))</f>
        <v/>
      </c>
      <c r="P69" s="10">
        <f>IF($B69="","",IFERROR(VLOOKUP($B69,'Cartera'!$A$5:$AC$104,15,FALSE)*VLOOKUP($B69,'Cartera'!$A$5:$AC$104,17,FALSE),0))</f>
        <v/>
      </c>
      <c r="Q69" s="10">
        <f>IF($B69="","",$D69*'Proyección 5 años'!$E$5)</f>
        <v/>
      </c>
      <c r="R69" s="10">
        <f>IF($B69="","",$I69-SUM($J69:$N69,$P69:$Q69))</f>
        <v/>
      </c>
      <c r="S69" s="10">
        <f>IF($B69="","",IF($R69&gt;0,$R69*'Proyección 5 años'!$B$5,0))</f>
        <v/>
      </c>
      <c r="T69" s="10">
        <f>IF($B69="","",$R69-$S69)</f>
        <v/>
      </c>
      <c r="U69" s="10">
        <f>IF($B69="","",MAX(0,IFERROR(VLOOKUP($B69,'Cartera'!$A$5:$AC$104,15,FALSE)-($A69-2026+1)*VLOOKUP($B69,'Cartera'!$A$5:$AC$104,19,FALSE)*12*0.55,0)))</f>
        <v/>
      </c>
      <c r="V69" s="10">
        <f>IF($B69="","",$D69*(1+'Proyección 5 años'!$B$3)^($A69-2026))</f>
        <v/>
      </c>
      <c r="W69" s="11">
        <f>IF($B69="","",'Proyección 5 años'!$B$3)</f>
        <v/>
      </c>
      <c r="X69" s="10">
        <f>IF($B69="","",$V69-$U69)</f>
        <v/>
      </c>
      <c r="Y69" s="11">
        <f>IF($B69="","",IFERROR($T69/$D69,0))</f>
        <v/>
      </c>
    </row>
    <row r="70" ht="21" customHeight="1">
      <c r="A70" s="3" t="n"/>
      <c r="B70" s="3" t="n"/>
      <c r="C70" s="15">
        <f>IF($B70="","",IFERROR(VLOOKUP($B70,'Cartera'!$A$5:$AC$104,5,FALSE),""))</f>
        <v/>
      </c>
      <c r="D70" s="7">
        <f>IF($B70="","",IFERROR(VLOOKUP($B70,'Cartera'!$A$5:$AC$104,14,FALSE),0))</f>
        <v/>
      </c>
      <c r="E70" s="7">
        <f>IF($B70="","",IFERROR(VLOOKUP($B70,'Cartera'!$A$5:$AC$104,20,FALSE)*(1+$F70)^($A70-2026),0))</f>
        <v/>
      </c>
      <c r="F70" s="9">
        <f>IF($B70="","",IFERROR(VLOOKUP($B70,'Cartera'!$A$5:$AC$104,21,FALSE),0))</f>
        <v/>
      </c>
      <c r="G70" s="7">
        <f>IF($B70="","",$E70*12)</f>
        <v/>
      </c>
      <c r="H70" s="9">
        <f>IF($B70="","",IFERROR(VLOOKUP($B70,'Cartera'!$A$5:$AC$104,25,FALSE),'Proyección 5 años'!$E$4))</f>
        <v/>
      </c>
      <c r="I70" s="7">
        <f>IF($B70="","",$G70*$H70)</f>
        <v/>
      </c>
      <c r="J70" s="7">
        <f>IF($B70="","",IFERROR(VLOOKUP($B70,'Cartera'!$A$5:$AC$104,22,FALSE)*12,0))</f>
        <v/>
      </c>
      <c r="K70" s="7">
        <f>IF($B70="","",IFERROR(VLOOKUP($B70,'Cartera'!$A$5:$AC$104,23,FALSE),0))</f>
        <v/>
      </c>
      <c r="L70" s="7">
        <f>IF($B70="","",IFERROR(VLOOKUP($B70,'Cartera'!$A$5:$AC$104,24,FALSE),0))</f>
        <v/>
      </c>
      <c r="M70" s="7">
        <f>IF($B70="","",$I70*'Proyección 5 años'!$E$3)</f>
        <v/>
      </c>
      <c r="N70" s="7">
        <f>IF($B70="","",$I70*'Proyección 5 años'!$B$4)</f>
        <v/>
      </c>
      <c r="O70" s="7">
        <f>IF($B70="","",SUM($J70:$N70))</f>
        <v/>
      </c>
      <c r="P70" s="7">
        <f>IF($B70="","",IFERROR(VLOOKUP($B70,'Cartera'!$A$5:$AC$104,15,FALSE)*VLOOKUP($B70,'Cartera'!$A$5:$AC$104,17,FALSE),0))</f>
        <v/>
      </c>
      <c r="Q70" s="7">
        <f>IF($B70="","",$D70*'Proyección 5 años'!$E$5)</f>
        <v/>
      </c>
      <c r="R70" s="7">
        <f>IF($B70="","",$I70-SUM($J70:$N70,$P70:$Q70))</f>
        <v/>
      </c>
      <c r="S70" s="7">
        <f>IF($B70="","",IF($R70&gt;0,$R70*'Proyección 5 años'!$B$5,0))</f>
        <v/>
      </c>
      <c r="T70" s="7">
        <f>IF($B70="","",$R70-$S70)</f>
        <v/>
      </c>
      <c r="U70" s="7">
        <f>IF($B70="","",MAX(0,IFERROR(VLOOKUP($B70,'Cartera'!$A$5:$AC$104,15,FALSE)-($A70-2026+1)*VLOOKUP($B70,'Cartera'!$A$5:$AC$104,19,FALSE)*12*0.55,0)))</f>
        <v/>
      </c>
      <c r="V70" s="7">
        <f>IF($B70="","",$D70*(1+'Proyección 5 años'!$B$3)^($A70-2026))</f>
        <v/>
      </c>
      <c r="W70" s="9">
        <f>IF($B70="","",'Proyección 5 años'!$B$3)</f>
        <v/>
      </c>
      <c r="X70" s="7">
        <f>IF($B70="","",$V70-$U70)</f>
        <v/>
      </c>
      <c r="Y70" s="9">
        <f>IF($B70="","",IFERROR($T70/$D70,0))</f>
        <v/>
      </c>
    </row>
    <row r="71" ht="21" customHeight="1">
      <c r="A71" s="3" t="n"/>
      <c r="B71" s="3" t="n"/>
      <c r="C71" s="16">
        <f>IF($B71="","",IFERROR(VLOOKUP($B71,'Cartera'!$A$5:$AC$104,5,FALSE),""))</f>
        <v/>
      </c>
      <c r="D71" s="10">
        <f>IF($B71="","",IFERROR(VLOOKUP($B71,'Cartera'!$A$5:$AC$104,14,FALSE),0))</f>
        <v/>
      </c>
      <c r="E71" s="10">
        <f>IF($B71="","",IFERROR(VLOOKUP($B71,'Cartera'!$A$5:$AC$104,20,FALSE)*(1+$F71)^($A71-2026),0))</f>
        <v/>
      </c>
      <c r="F71" s="11">
        <f>IF($B71="","",IFERROR(VLOOKUP($B71,'Cartera'!$A$5:$AC$104,21,FALSE),0))</f>
        <v/>
      </c>
      <c r="G71" s="10">
        <f>IF($B71="","",$E71*12)</f>
        <v/>
      </c>
      <c r="H71" s="11">
        <f>IF($B71="","",IFERROR(VLOOKUP($B71,'Cartera'!$A$5:$AC$104,25,FALSE),'Proyección 5 años'!$E$4))</f>
        <v/>
      </c>
      <c r="I71" s="10">
        <f>IF($B71="","",$G71*$H71)</f>
        <v/>
      </c>
      <c r="J71" s="10">
        <f>IF($B71="","",IFERROR(VLOOKUP($B71,'Cartera'!$A$5:$AC$104,22,FALSE)*12,0))</f>
        <v/>
      </c>
      <c r="K71" s="10">
        <f>IF($B71="","",IFERROR(VLOOKUP($B71,'Cartera'!$A$5:$AC$104,23,FALSE),0))</f>
        <v/>
      </c>
      <c r="L71" s="10">
        <f>IF($B71="","",IFERROR(VLOOKUP($B71,'Cartera'!$A$5:$AC$104,24,FALSE),0))</f>
        <v/>
      </c>
      <c r="M71" s="10">
        <f>IF($B71="","",$I71*'Proyección 5 años'!$E$3)</f>
        <v/>
      </c>
      <c r="N71" s="10">
        <f>IF($B71="","",$I71*'Proyección 5 años'!$B$4)</f>
        <v/>
      </c>
      <c r="O71" s="10">
        <f>IF($B71="","",SUM($J71:$N71))</f>
        <v/>
      </c>
      <c r="P71" s="10">
        <f>IF($B71="","",IFERROR(VLOOKUP($B71,'Cartera'!$A$5:$AC$104,15,FALSE)*VLOOKUP($B71,'Cartera'!$A$5:$AC$104,17,FALSE),0))</f>
        <v/>
      </c>
      <c r="Q71" s="10">
        <f>IF($B71="","",$D71*'Proyección 5 años'!$E$5)</f>
        <v/>
      </c>
      <c r="R71" s="10">
        <f>IF($B71="","",$I71-SUM($J71:$N71,$P71:$Q71))</f>
        <v/>
      </c>
      <c r="S71" s="10">
        <f>IF($B71="","",IF($R71&gt;0,$R71*'Proyección 5 años'!$B$5,0))</f>
        <v/>
      </c>
      <c r="T71" s="10">
        <f>IF($B71="","",$R71-$S71)</f>
        <v/>
      </c>
      <c r="U71" s="10">
        <f>IF($B71="","",MAX(0,IFERROR(VLOOKUP($B71,'Cartera'!$A$5:$AC$104,15,FALSE)-($A71-2026+1)*VLOOKUP($B71,'Cartera'!$A$5:$AC$104,19,FALSE)*12*0.55,0)))</f>
        <v/>
      </c>
      <c r="V71" s="10">
        <f>IF($B71="","",$D71*(1+'Proyección 5 años'!$B$3)^($A71-2026))</f>
        <v/>
      </c>
      <c r="W71" s="11">
        <f>IF($B71="","",'Proyección 5 años'!$B$3)</f>
        <v/>
      </c>
      <c r="X71" s="10">
        <f>IF($B71="","",$V71-$U71)</f>
        <v/>
      </c>
      <c r="Y71" s="11">
        <f>IF($B71="","",IFERROR($T71/$D71,0))</f>
        <v/>
      </c>
    </row>
    <row r="72" ht="21" customHeight="1">
      <c r="A72" s="3" t="n"/>
      <c r="B72" s="3" t="n"/>
      <c r="C72" s="15">
        <f>IF($B72="","",IFERROR(VLOOKUP($B72,'Cartera'!$A$5:$AC$104,5,FALSE),""))</f>
        <v/>
      </c>
      <c r="D72" s="7">
        <f>IF($B72="","",IFERROR(VLOOKUP($B72,'Cartera'!$A$5:$AC$104,14,FALSE),0))</f>
        <v/>
      </c>
      <c r="E72" s="7">
        <f>IF($B72="","",IFERROR(VLOOKUP($B72,'Cartera'!$A$5:$AC$104,20,FALSE)*(1+$F72)^($A72-2026),0))</f>
        <v/>
      </c>
      <c r="F72" s="9">
        <f>IF($B72="","",IFERROR(VLOOKUP($B72,'Cartera'!$A$5:$AC$104,21,FALSE),0))</f>
        <v/>
      </c>
      <c r="G72" s="7">
        <f>IF($B72="","",$E72*12)</f>
        <v/>
      </c>
      <c r="H72" s="9">
        <f>IF($B72="","",IFERROR(VLOOKUP($B72,'Cartera'!$A$5:$AC$104,25,FALSE),'Proyección 5 años'!$E$4))</f>
        <v/>
      </c>
      <c r="I72" s="7">
        <f>IF($B72="","",$G72*$H72)</f>
        <v/>
      </c>
      <c r="J72" s="7">
        <f>IF($B72="","",IFERROR(VLOOKUP($B72,'Cartera'!$A$5:$AC$104,22,FALSE)*12,0))</f>
        <v/>
      </c>
      <c r="K72" s="7">
        <f>IF($B72="","",IFERROR(VLOOKUP($B72,'Cartera'!$A$5:$AC$104,23,FALSE),0))</f>
        <v/>
      </c>
      <c r="L72" s="7">
        <f>IF($B72="","",IFERROR(VLOOKUP($B72,'Cartera'!$A$5:$AC$104,24,FALSE),0))</f>
        <v/>
      </c>
      <c r="M72" s="7">
        <f>IF($B72="","",$I72*'Proyección 5 años'!$E$3)</f>
        <v/>
      </c>
      <c r="N72" s="7">
        <f>IF($B72="","",$I72*'Proyección 5 años'!$B$4)</f>
        <v/>
      </c>
      <c r="O72" s="7">
        <f>IF($B72="","",SUM($J72:$N72))</f>
        <v/>
      </c>
      <c r="P72" s="7">
        <f>IF($B72="","",IFERROR(VLOOKUP($B72,'Cartera'!$A$5:$AC$104,15,FALSE)*VLOOKUP($B72,'Cartera'!$A$5:$AC$104,17,FALSE),0))</f>
        <v/>
      </c>
      <c r="Q72" s="7">
        <f>IF($B72="","",$D72*'Proyección 5 años'!$E$5)</f>
        <v/>
      </c>
      <c r="R72" s="7">
        <f>IF($B72="","",$I72-SUM($J72:$N72,$P72:$Q72))</f>
        <v/>
      </c>
      <c r="S72" s="7">
        <f>IF($B72="","",IF($R72&gt;0,$R72*'Proyección 5 años'!$B$5,0))</f>
        <v/>
      </c>
      <c r="T72" s="7">
        <f>IF($B72="","",$R72-$S72)</f>
        <v/>
      </c>
      <c r="U72" s="7">
        <f>IF($B72="","",MAX(0,IFERROR(VLOOKUP($B72,'Cartera'!$A$5:$AC$104,15,FALSE)-($A72-2026+1)*VLOOKUP($B72,'Cartera'!$A$5:$AC$104,19,FALSE)*12*0.55,0)))</f>
        <v/>
      </c>
      <c r="V72" s="7">
        <f>IF($B72="","",$D72*(1+'Proyección 5 años'!$B$3)^($A72-2026))</f>
        <v/>
      </c>
      <c r="W72" s="9">
        <f>IF($B72="","",'Proyección 5 años'!$B$3)</f>
        <v/>
      </c>
      <c r="X72" s="7">
        <f>IF($B72="","",$V72-$U72)</f>
        <v/>
      </c>
      <c r="Y72" s="9">
        <f>IF($B72="","",IFERROR($T72/$D72,0))</f>
        <v/>
      </c>
    </row>
    <row r="73" ht="21" customHeight="1">
      <c r="A73" s="3" t="n"/>
      <c r="B73" s="3" t="n"/>
      <c r="C73" s="16">
        <f>IF($B73="","",IFERROR(VLOOKUP($B73,'Cartera'!$A$5:$AC$104,5,FALSE),""))</f>
        <v/>
      </c>
      <c r="D73" s="10">
        <f>IF($B73="","",IFERROR(VLOOKUP($B73,'Cartera'!$A$5:$AC$104,14,FALSE),0))</f>
        <v/>
      </c>
      <c r="E73" s="10">
        <f>IF($B73="","",IFERROR(VLOOKUP($B73,'Cartera'!$A$5:$AC$104,20,FALSE)*(1+$F73)^($A73-2026),0))</f>
        <v/>
      </c>
      <c r="F73" s="11">
        <f>IF($B73="","",IFERROR(VLOOKUP($B73,'Cartera'!$A$5:$AC$104,21,FALSE),0))</f>
        <v/>
      </c>
      <c r="G73" s="10">
        <f>IF($B73="","",$E73*12)</f>
        <v/>
      </c>
      <c r="H73" s="11">
        <f>IF($B73="","",IFERROR(VLOOKUP($B73,'Cartera'!$A$5:$AC$104,25,FALSE),'Proyección 5 años'!$E$4))</f>
        <v/>
      </c>
      <c r="I73" s="10">
        <f>IF($B73="","",$G73*$H73)</f>
        <v/>
      </c>
      <c r="J73" s="10">
        <f>IF($B73="","",IFERROR(VLOOKUP($B73,'Cartera'!$A$5:$AC$104,22,FALSE)*12,0))</f>
        <v/>
      </c>
      <c r="K73" s="10">
        <f>IF($B73="","",IFERROR(VLOOKUP($B73,'Cartera'!$A$5:$AC$104,23,FALSE),0))</f>
        <v/>
      </c>
      <c r="L73" s="10">
        <f>IF($B73="","",IFERROR(VLOOKUP($B73,'Cartera'!$A$5:$AC$104,24,FALSE),0))</f>
        <v/>
      </c>
      <c r="M73" s="10">
        <f>IF($B73="","",$I73*'Proyección 5 años'!$E$3)</f>
        <v/>
      </c>
      <c r="N73" s="10">
        <f>IF($B73="","",$I73*'Proyección 5 años'!$B$4)</f>
        <v/>
      </c>
      <c r="O73" s="10">
        <f>IF($B73="","",SUM($J73:$N73))</f>
        <v/>
      </c>
      <c r="P73" s="10">
        <f>IF($B73="","",IFERROR(VLOOKUP($B73,'Cartera'!$A$5:$AC$104,15,FALSE)*VLOOKUP($B73,'Cartera'!$A$5:$AC$104,17,FALSE),0))</f>
        <v/>
      </c>
      <c r="Q73" s="10">
        <f>IF($B73="","",$D73*'Proyección 5 años'!$E$5)</f>
        <v/>
      </c>
      <c r="R73" s="10">
        <f>IF($B73="","",$I73-SUM($J73:$N73,$P73:$Q73))</f>
        <v/>
      </c>
      <c r="S73" s="10">
        <f>IF($B73="","",IF($R73&gt;0,$R73*'Proyección 5 años'!$B$5,0))</f>
        <v/>
      </c>
      <c r="T73" s="10">
        <f>IF($B73="","",$R73-$S73)</f>
        <v/>
      </c>
      <c r="U73" s="10">
        <f>IF($B73="","",MAX(0,IFERROR(VLOOKUP($B73,'Cartera'!$A$5:$AC$104,15,FALSE)-($A73-2026+1)*VLOOKUP($B73,'Cartera'!$A$5:$AC$104,19,FALSE)*12*0.55,0)))</f>
        <v/>
      </c>
      <c r="V73" s="10">
        <f>IF($B73="","",$D73*(1+'Proyección 5 años'!$B$3)^($A73-2026))</f>
        <v/>
      </c>
      <c r="W73" s="11">
        <f>IF($B73="","",'Proyección 5 años'!$B$3)</f>
        <v/>
      </c>
      <c r="X73" s="10">
        <f>IF($B73="","",$V73-$U73)</f>
        <v/>
      </c>
      <c r="Y73" s="11">
        <f>IF($B73="","",IFERROR($T73/$D73,0))</f>
        <v/>
      </c>
    </row>
    <row r="74" ht="21" customHeight="1">
      <c r="A74" s="3" t="n"/>
      <c r="B74" s="3" t="n"/>
      <c r="C74" s="15">
        <f>IF($B74="","",IFERROR(VLOOKUP($B74,'Cartera'!$A$5:$AC$104,5,FALSE),""))</f>
        <v/>
      </c>
      <c r="D74" s="7">
        <f>IF($B74="","",IFERROR(VLOOKUP($B74,'Cartera'!$A$5:$AC$104,14,FALSE),0))</f>
        <v/>
      </c>
      <c r="E74" s="7">
        <f>IF($B74="","",IFERROR(VLOOKUP($B74,'Cartera'!$A$5:$AC$104,20,FALSE)*(1+$F74)^($A74-2026),0))</f>
        <v/>
      </c>
      <c r="F74" s="9">
        <f>IF($B74="","",IFERROR(VLOOKUP($B74,'Cartera'!$A$5:$AC$104,21,FALSE),0))</f>
        <v/>
      </c>
      <c r="G74" s="7">
        <f>IF($B74="","",$E74*12)</f>
        <v/>
      </c>
      <c r="H74" s="9">
        <f>IF($B74="","",IFERROR(VLOOKUP($B74,'Cartera'!$A$5:$AC$104,25,FALSE),'Proyección 5 años'!$E$4))</f>
        <v/>
      </c>
      <c r="I74" s="7">
        <f>IF($B74="","",$G74*$H74)</f>
        <v/>
      </c>
      <c r="J74" s="7">
        <f>IF($B74="","",IFERROR(VLOOKUP($B74,'Cartera'!$A$5:$AC$104,22,FALSE)*12,0))</f>
        <v/>
      </c>
      <c r="K74" s="7">
        <f>IF($B74="","",IFERROR(VLOOKUP($B74,'Cartera'!$A$5:$AC$104,23,FALSE),0))</f>
        <v/>
      </c>
      <c r="L74" s="7">
        <f>IF($B74="","",IFERROR(VLOOKUP($B74,'Cartera'!$A$5:$AC$104,24,FALSE),0))</f>
        <v/>
      </c>
      <c r="M74" s="7">
        <f>IF($B74="","",$I74*'Proyección 5 años'!$E$3)</f>
        <v/>
      </c>
      <c r="N74" s="7">
        <f>IF($B74="","",$I74*'Proyección 5 años'!$B$4)</f>
        <v/>
      </c>
      <c r="O74" s="7">
        <f>IF($B74="","",SUM($J74:$N74))</f>
        <v/>
      </c>
      <c r="P74" s="7">
        <f>IF($B74="","",IFERROR(VLOOKUP($B74,'Cartera'!$A$5:$AC$104,15,FALSE)*VLOOKUP($B74,'Cartera'!$A$5:$AC$104,17,FALSE),0))</f>
        <v/>
      </c>
      <c r="Q74" s="7">
        <f>IF($B74="","",$D74*'Proyección 5 años'!$E$5)</f>
        <v/>
      </c>
      <c r="R74" s="7">
        <f>IF($B74="","",$I74-SUM($J74:$N74,$P74:$Q74))</f>
        <v/>
      </c>
      <c r="S74" s="7">
        <f>IF($B74="","",IF($R74&gt;0,$R74*'Proyección 5 años'!$B$5,0))</f>
        <v/>
      </c>
      <c r="T74" s="7">
        <f>IF($B74="","",$R74-$S74)</f>
        <v/>
      </c>
      <c r="U74" s="7">
        <f>IF($B74="","",MAX(0,IFERROR(VLOOKUP($B74,'Cartera'!$A$5:$AC$104,15,FALSE)-($A74-2026+1)*VLOOKUP($B74,'Cartera'!$A$5:$AC$104,19,FALSE)*12*0.55,0)))</f>
        <v/>
      </c>
      <c r="V74" s="7">
        <f>IF($B74="","",$D74*(1+'Proyección 5 años'!$B$3)^($A74-2026))</f>
        <v/>
      </c>
      <c r="W74" s="9">
        <f>IF($B74="","",'Proyección 5 años'!$B$3)</f>
        <v/>
      </c>
      <c r="X74" s="7">
        <f>IF($B74="","",$V74-$U74)</f>
        <v/>
      </c>
      <c r="Y74" s="9">
        <f>IF($B74="","",IFERROR($T74/$D74,0))</f>
        <v/>
      </c>
    </row>
    <row r="75" ht="21" customHeight="1">
      <c r="A75" s="3" t="n"/>
      <c r="B75" s="3" t="n"/>
      <c r="C75" s="16">
        <f>IF($B75="","",IFERROR(VLOOKUP($B75,'Cartera'!$A$5:$AC$104,5,FALSE),""))</f>
        <v/>
      </c>
      <c r="D75" s="10">
        <f>IF($B75="","",IFERROR(VLOOKUP($B75,'Cartera'!$A$5:$AC$104,14,FALSE),0))</f>
        <v/>
      </c>
      <c r="E75" s="10">
        <f>IF($B75="","",IFERROR(VLOOKUP($B75,'Cartera'!$A$5:$AC$104,20,FALSE)*(1+$F75)^($A75-2026),0))</f>
        <v/>
      </c>
      <c r="F75" s="11">
        <f>IF($B75="","",IFERROR(VLOOKUP($B75,'Cartera'!$A$5:$AC$104,21,FALSE),0))</f>
        <v/>
      </c>
      <c r="G75" s="10">
        <f>IF($B75="","",$E75*12)</f>
        <v/>
      </c>
      <c r="H75" s="11">
        <f>IF($B75="","",IFERROR(VLOOKUP($B75,'Cartera'!$A$5:$AC$104,25,FALSE),'Proyección 5 años'!$E$4))</f>
        <v/>
      </c>
      <c r="I75" s="10">
        <f>IF($B75="","",$G75*$H75)</f>
        <v/>
      </c>
      <c r="J75" s="10">
        <f>IF($B75="","",IFERROR(VLOOKUP($B75,'Cartera'!$A$5:$AC$104,22,FALSE)*12,0))</f>
        <v/>
      </c>
      <c r="K75" s="10">
        <f>IF($B75="","",IFERROR(VLOOKUP($B75,'Cartera'!$A$5:$AC$104,23,FALSE),0))</f>
        <v/>
      </c>
      <c r="L75" s="10">
        <f>IF($B75="","",IFERROR(VLOOKUP($B75,'Cartera'!$A$5:$AC$104,24,FALSE),0))</f>
        <v/>
      </c>
      <c r="M75" s="10">
        <f>IF($B75="","",$I75*'Proyección 5 años'!$E$3)</f>
        <v/>
      </c>
      <c r="N75" s="10">
        <f>IF($B75="","",$I75*'Proyección 5 años'!$B$4)</f>
        <v/>
      </c>
      <c r="O75" s="10">
        <f>IF($B75="","",SUM($J75:$N75))</f>
        <v/>
      </c>
      <c r="P75" s="10">
        <f>IF($B75="","",IFERROR(VLOOKUP($B75,'Cartera'!$A$5:$AC$104,15,FALSE)*VLOOKUP($B75,'Cartera'!$A$5:$AC$104,17,FALSE),0))</f>
        <v/>
      </c>
      <c r="Q75" s="10">
        <f>IF($B75="","",$D75*'Proyección 5 años'!$E$5)</f>
        <v/>
      </c>
      <c r="R75" s="10">
        <f>IF($B75="","",$I75-SUM($J75:$N75,$P75:$Q75))</f>
        <v/>
      </c>
      <c r="S75" s="10">
        <f>IF($B75="","",IF($R75&gt;0,$R75*'Proyección 5 años'!$B$5,0))</f>
        <v/>
      </c>
      <c r="T75" s="10">
        <f>IF($B75="","",$R75-$S75)</f>
        <v/>
      </c>
      <c r="U75" s="10">
        <f>IF($B75="","",MAX(0,IFERROR(VLOOKUP($B75,'Cartera'!$A$5:$AC$104,15,FALSE)-($A75-2026+1)*VLOOKUP($B75,'Cartera'!$A$5:$AC$104,19,FALSE)*12*0.55,0)))</f>
        <v/>
      </c>
      <c r="V75" s="10">
        <f>IF($B75="","",$D75*(1+'Proyección 5 años'!$B$3)^($A75-2026))</f>
        <v/>
      </c>
      <c r="W75" s="11">
        <f>IF($B75="","",'Proyección 5 años'!$B$3)</f>
        <v/>
      </c>
      <c r="X75" s="10">
        <f>IF($B75="","",$V75-$U75)</f>
        <v/>
      </c>
      <c r="Y75" s="11">
        <f>IF($B75="","",IFERROR($T75/$D75,0))</f>
        <v/>
      </c>
    </row>
    <row r="76" ht="21" customHeight="1">
      <c r="A76" s="3" t="n"/>
      <c r="B76" s="3" t="n"/>
      <c r="C76" s="15">
        <f>IF($B76="","",IFERROR(VLOOKUP($B76,'Cartera'!$A$5:$AC$104,5,FALSE),""))</f>
        <v/>
      </c>
      <c r="D76" s="7">
        <f>IF($B76="","",IFERROR(VLOOKUP($B76,'Cartera'!$A$5:$AC$104,14,FALSE),0))</f>
        <v/>
      </c>
      <c r="E76" s="7">
        <f>IF($B76="","",IFERROR(VLOOKUP($B76,'Cartera'!$A$5:$AC$104,20,FALSE)*(1+$F76)^($A76-2026),0))</f>
        <v/>
      </c>
      <c r="F76" s="9">
        <f>IF($B76="","",IFERROR(VLOOKUP($B76,'Cartera'!$A$5:$AC$104,21,FALSE),0))</f>
        <v/>
      </c>
      <c r="G76" s="7">
        <f>IF($B76="","",$E76*12)</f>
        <v/>
      </c>
      <c r="H76" s="9">
        <f>IF($B76="","",IFERROR(VLOOKUP($B76,'Cartera'!$A$5:$AC$104,25,FALSE),'Proyección 5 años'!$E$4))</f>
        <v/>
      </c>
      <c r="I76" s="7">
        <f>IF($B76="","",$G76*$H76)</f>
        <v/>
      </c>
      <c r="J76" s="7">
        <f>IF($B76="","",IFERROR(VLOOKUP($B76,'Cartera'!$A$5:$AC$104,22,FALSE)*12,0))</f>
        <v/>
      </c>
      <c r="K76" s="7">
        <f>IF($B76="","",IFERROR(VLOOKUP($B76,'Cartera'!$A$5:$AC$104,23,FALSE),0))</f>
        <v/>
      </c>
      <c r="L76" s="7">
        <f>IF($B76="","",IFERROR(VLOOKUP($B76,'Cartera'!$A$5:$AC$104,24,FALSE),0))</f>
        <v/>
      </c>
      <c r="M76" s="7">
        <f>IF($B76="","",$I76*'Proyección 5 años'!$E$3)</f>
        <v/>
      </c>
      <c r="N76" s="7">
        <f>IF($B76="","",$I76*'Proyección 5 años'!$B$4)</f>
        <v/>
      </c>
      <c r="O76" s="7">
        <f>IF($B76="","",SUM($J76:$N76))</f>
        <v/>
      </c>
      <c r="P76" s="7">
        <f>IF($B76="","",IFERROR(VLOOKUP($B76,'Cartera'!$A$5:$AC$104,15,FALSE)*VLOOKUP($B76,'Cartera'!$A$5:$AC$104,17,FALSE),0))</f>
        <v/>
      </c>
      <c r="Q76" s="7">
        <f>IF($B76="","",$D76*'Proyección 5 años'!$E$5)</f>
        <v/>
      </c>
      <c r="R76" s="7">
        <f>IF($B76="","",$I76-SUM($J76:$N76,$P76:$Q76))</f>
        <v/>
      </c>
      <c r="S76" s="7">
        <f>IF($B76="","",IF($R76&gt;0,$R76*'Proyección 5 años'!$B$5,0))</f>
        <v/>
      </c>
      <c r="T76" s="7">
        <f>IF($B76="","",$R76-$S76)</f>
        <v/>
      </c>
      <c r="U76" s="7">
        <f>IF($B76="","",MAX(0,IFERROR(VLOOKUP($B76,'Cartera'!$A$5:$AC$104,15,FALSE)-($A76-2026+1)*VLOOKUP($B76,'Cartera'!$A$5:$AC$104,19,FALSE)*12*0.55,0)))</f>
        <v/>
      </c>
      <c r="V76" s="7">
        <f>IF($B76="","",$D76*(1+'Proyección 5 años'!$B$3)^($A76-2026))</f>
        <v/>
      </c>
      <c r="W76" s="9">
        <f>IF($B76="","",'Proyección 5 años'!$B$3)</f>
        <v/>
      </c>
      <c r="X76" s="7">
        <f>IF($B76="","",$V76-$U76)</f>
        <v/>
      </c>
      <c r="Y76" s="9">
        <f>IF($B76="","",IFERROR($T76/$D76,0))</f>
        <v/>
      </c>
    </row>
    <row r="77" ht="21" customHeight="1">
      <c r="A77" s="3" t="n"/>
      <c r="B77" s="3" t="n"/>
      <c r="C77" s="16">
        <f>IF($B77="","",IFERROR(VLOOKUP($B77,'Cartera'!$A$5:$AC$104,5,FALSE),""))</f>
        <v/>
      </c>
      <c r="D77" s="10">
        <f>IF($B77="","",IFERROR(VLOOKUP($B77,'Cartera'!$A$5:$AC$104,14,FALSE),0))</f>
        <v/>
      </c>
      <c r="E77" s="10">
        <f>IF($B77="","",IFERROR(VLOOKUP($B77,'Cartera'!$A$5:$AC$104,20,FALSE)*(1+$F77)^($A77-2026),0))</f>
        <v/>
      </c>
      <c r="F77" s="11">
        <f>IF($B77="","",IFERROR(VLOOKUP($B77,'Cartera'!$A$5:$AC$104,21,FALSE),0))</f>
        <v/>
      </c>
      <c r="G77" s="10">
        <f>IF($B77="","",$E77*12)</f>
        <v/>
      </c>
      <c r="H77" s="11">
        <f>IF($B77="","",IFERROR(VLOOKUP($B77,'Cartera'!$A$5:$AC$104,25,FALSE),'Proyección 5 años'!$E$4))</f>
        <v/>
      </c>
      <c r="I77" s="10">
        <f>IF($B77="","",$G77*$H77)</f>
        <v/>
      </c>
      <c r="J77" s="10">
        <f>IF($B77="","",IFERROR(VLOOKUP($B77,'Cartera'!$A$5:$AC$104,22,FALSE)*12,0))</f>
        <v/>
      </c>
      <c r="K77" s="10">
        <f>IF($B77="","",IFERROR(VLOOKUP($B77,'Cartera'!$A$5:$AC$104,23,FALSE),0))</f>
        <v/>
      </c>
      <c r="L77" s="10">
        <f>IF($B77="","",IFERROR(VLOOKUP($B77,'Cartera'!$A$5:$AC$104,24,FALSE),0))</f>
        <v/>
      </c>
      <c r="M77" s="10">
        <f>IF($B77="","",$I77*'Proyección 5 años'!$E$3)</f>
        <v/>
      </c>
      <c r="N77" s="10">
        <f>IF($B77="","",$I77*'Proyección 5 años'!$B$4)</f>
        <v/>
      </c>
      <c r="O77" s="10">
        <f>IF($B77="","",SUM($J77:$N77))</f>
        <v/>
      </c>
      <c r="P77" s="10">
        <f>IF($B77="","",IFERROR(VLOOKUP($B77,'Cartera'!$A$5:$AC$104,15,FALSE)*VLOOKUP($B77,'Cartera'!$A$5:$AC$104,17,FALSE),0))</f>
        <v/>
      </c>
      <c r="Q77" s="10">
        <f>IF($B77="","",$D77*'Proyección 5 años'!$E$5)</f>
        <v/>
      </c>
      <c r="R77" s="10">
        <f>IF($B77="","",$I77-SUM($J77:$N77,$P77:$Q77))</f>
        <v/>
      </c>
      <c r="S77" s="10">
        <f>IF($B77="","",IF($R77&gt;0,$R77*'Proyección 5 años'!$B$5,0))</f>
        <v/>
      </c>
      <c r="T77" s="10">
        <f>IF($B77="","",$R77-$S77)</f>
        <v/>
      </c>
      <c r="U77" s="10">
        <f>IF($B77="","",MAX(0,IFERROR(VLOOKUP($B77,'Cartera'!$A$5:$AC$104,15,FALSE)-($A77-2026+1)*VLOOKUP($B77,'Cartera'!$A$5:$AC$104,19,FALSE)*12*0.55,0)))</f>
        <v/>
      </c>
      <c r="V77" s="10">
        <f>IF($B77="","",$D77*(1+'Proyección 5 años'!$B$3)^($A77-2026))</f>
        <v/>
      </c>
      <c r="W77" s="11">
        <f>IF($B77="","",'Proyección 5 años'!$B$3)</f>
        <v/>
      </c>
      <c r="X77" s="10">
        <f>IF($B77="","",$V77-$U77)</f>
        <v/>
      </c>
      <c r="Y77" s="11">
        <f>IF($B77="","",IFERROR($T77/$D77,0))</f>
        <v/>
      </c>
    </row>
    <row r="78" ht="21" customHeight="1">
      <c r="A78" s="3" t="n"/>
      <c r="B78" s="3" t="n"/>
      <c r="C78" s="15">
        <f>IF($B78="","",IFERROR(VLOOKUP($B78,'Cartera'!$A$5:$AC$104,5,FALSE),""))</f>
        <v/>
      </c>
      <c r="D78" s="7">
        <f>IF($B78="","",IFERROR(VLOOKUP($B78,'Cartera'!$A$5:$AC$104,14,FALSE),0))</f>
        <v/>
      </c>
      <c r="E78" s="7">
        <f>IF($B78="","",IFERROR(VLOOKUP($B78,'Cartera'!$A$5:$AC$104,20,FALSE)*(1+$F78)^($A78-2026),0))</f>
        <v/>
      </c>
      <c r="F78" s="9">
        <f>IF($B78="","",IFERROR(VLOOKUP($B78,'Cartera'!$A$5:$AC$104,21,FALSE),0))</f>
        <v/>
      </c>
      <c r="G78" s="7">
        <f>IF($B78="","",$E78*12)</f>
        <v/>
      </c>
      <c r="H78" s="9">
        <f>IF($B78="","",IFERROR(VLOOKUP($B78,'Cartera'!$A$5:$AC$104,25,FALSE),'Proyección 5 años'!$E$4))</f>
        <v/>
      </c>
      <c r="I78" s="7">
        <f>IF($B78="","",$G78*$H78)</f>
        <v/>
      </c>
      <c r="J78" s="7">
        <f>IF($B78="","",IFERROR(VLOOKUP($B78,'Cartera'!$A$5:$AC$104,22,FALSE)*12,0))</f>
        <v/>
      </c>
      <c r="K78" s="7">
        <f>IF($B78="","",IFERROR(VLOOKUP($B78,'Cartera'!$A$5:$AC$104,23,FALSE),0))</f>
        <v/>
      </c>
      <c r="L78" s="7">
        <f>IF($B78="","",IFERROR(VLOOKUP($B78,'Cartera'!$A$5:$AC$104,24,FALSE),0))</f>
        <v/>
      </c>
      <c r="M78" s="7">
        <f>IF($B78="","",$I78*'Proyección 5 años'!$E$3)</f>
        <v/>
      </c>
      <c r="N78" s="7">
        <f>IF($B78="","",$I78*'Proyección 5 años'!$B$4)</f>
        <v/>
      </c>
      <c r="O78" s="7">
        <f>IF($B78="","",SUM($J78:$N78))</f>
        <v/>
      </c>
      <c r="P78" s="7">
        <f>IF($B78="","",IFERROR(VLOOKUP($B78,'Cartera'!$A$5:$AC$104,15,FALSE)*VLOOKUP($B78,'Cartera'!$A$5:$AC$104,17,FALSE),0))</f>
        <v/>
      </c>
      <c r="Q78" s="7">
        <f>IF($B78="","",$D78*'Proyección 5 años'!$E$5)</f>
        <v/>
      </c>
      <c r="R78" s="7">
        <f>IF($B78="","",$I78-SUM($J78:$N78,$P78:$Q78))</f>
        <v/>
      </c>
      <c r="S78" s="7">
        <f>IF($B78="","",IF($R78&gt;0,$R78*'Proyección 5 años'!$B$5,0))</f>
        <v/>
      </c>
      <c r="T78" s="7">
        <f>IF($B78="","",$R78-$S78)</f>
        <v/>
      </c>
      <c r="U78" s="7">
        <f>IF($B78="","",MAX(0,IFERROR(VLOOKUP($B78,'Cartera'!$A$5:$AC$104,15,FALSE)-($A78-2026+1)*VLOOKUP($B78,'Cartera'!$A$5:$AC$104,19,FALSE)*12*0.55,0)))</f>
        <v/>
      </c>
      <c r="V78" s="7">
        <f>IF($B78="","",$D78*(1+'Proyección 5 años'!$B$3)^($A78-2026))</f>
        <v/>
      </c>
      <c r="W78" s="9">
        <f>IF($B78="","",'Proyección 5 años'!$B$3)</f>
        <v/>
      </c>
      <c r="X78" s="7">
        <f>IF($B78="","",$V78-$U78)</f>
        <v/>
      </c>
      <c r="Y78" s="9">
        <f>IF($B78="","",IFERROR($T78/$D78,0))</f>
        <v/>
      </c>
    </row>
    <row r="79" ht="21" customHeight="1">
      <c r="A79" s="3" t="n"/>
      <c r="B79" s="3" t="n"/>
      <c r="C79" s="16">
        <f>IF($B79="","",IFERROR(VLOOKUP($B79,'Cartera'!$A$5:$AC$104,5,FALSE),""))</f>
        <v/>
      </c>
      <c r="D79" s="10">
        <f>IF($B79="","",IFERROR(VLOOKUP($B79,'Cartera'!$A$5:$AC$104,14,FALSE),0))</f>
        <v/>
      </c>
      <c r="E79" s="10">
        <f>IF($B79="","",IFERROR(VLOOKUP($B79,'Cartera'!$A$5:$AC$104,20,FALSE)*(1+$F79)^($A79-2026),0))</f>
        <v/>
      </c>
      <c r="F79" s="11">
        <f>IF($B79="","",IFERROR(VLOOKUP($B79,'Cartera'!$A$5:$AC$104,21,FALSE),0))</f>
        <v/>
      </c>
      <c r="G79" s="10">
        <f>IF($B79="","",$E79*12)</f>
        <v/>
      </c>
      <c r="H79" s="11">
        <f>IF($B79="","",IFERROR(VLOOKUP($B79,'Cartera'!$A$5:$AC$104,25,FALSE),'Proyección 5 años'!$E$4))</f>
        <v/>
      </c>
      <c r="I79" s="10">
        <f>IF($B79="","",$G79*$H79)</f>
        <v/>
      </c>
      <c r="J79" s="10">
        <f>IF($B79="","",IFERROR(VLOOKUP($B79,'Cartera'!$A$5:$AC$104,22,FALSE)*12,0))</f>
        <v/>
      </c>
      <c r="K79" s="10">
        <f>IF($B79="","",IFERROR(VLOOKUP($B79,'Cartera'!$A$5:$AC$104,23,FALSE),0))</f>
        <v/>
      </c>
      <c r="L79" s="10">
        <f>IF($B79="","",IFERROR(VLOOKUP($B79,'Cartera'!$A$5:$AC$104,24,FALSE),0))</f>
        <v/>
      </c>
      <c r="M79" s="10">
        <f>IF($B79="","",$I79*'Proyección 5 años'!$E$3)</f>
        <v/>
      </c>
      <c r="N79" s="10">
        <f>IF($B79="","",$I79*'Proyección 5 años'!$B$4)</f>
        <v/>
      </c>
      <c r="O79" s="10">
        <f>IF($B79="","",SUM($J79:$N79))</f>
        <v/>
      </c>
      <c r="P79" s="10">
        <f>IF($B79="","",IFERROR(VLOOKUP($B79,'Cartera'!$A$5:$AC$104,15,FALSE)*VLOOKUP($B79,'Cartera'!$A$5:$AC$104,17,FALSE),0))</f>
        <v/>
      </c>
      <c r="Q79" s="10">
        <f>IF($B79="","",$D79*'Proyección 5 años'!$E$5)</f>
        <v/>
      </c>
      <c r="R79" s="10">
        <f>IF($B79="","",$I79-SUM($J79:$N79,$P79:$Q79))</f>
        <v/>
      </c>
      <c r="S79" s="10">
        <f>IF($B79="","",IF($R79&gt;0,$R79*'Proyección 5 años'!$B$5,0))</f>
        <v/>
      </c>
      <c r="T79" s="10">
        <f>IF($B79="","",$R79-$S79)</f>
        <v/>
      </c>
      <c r="U79" s="10">
        <f>IF($B79="","",MAX(0,IFERROR(VLOOKUP($B79,'Cartera'!$A$5:$AC$104,15,FALSE)-($A79-2026+1)*VLOOKUP($B79,'Cartera'!$A$5:$AC$104,19,FALSE)*12*0.55,0)))</f>
        <v/>
      </c>
      <c r="V79" s="10">
        <f>IF($B79="","",$D79*(1+'Proyección 5 años'!$B$3)^($A79-2026))</f>
        <v/>
      </c>
      <c r="W79" s="11">
        <f>IF($B79="","",'Proyección 5 años'!$B$3)</f>
        <v/>
      </c>
      <c r="X79" s="10">
        <f>IF($B79="","",$V79-$U79)</f>
        <v/>
      </c>
      <c r="Y79" s="11">
        <f>IF($B79="","",IFERROR($T79/$D79,0))</f>
        <v/>
      </c>
    </row>
    <row r="80" ht="21" customHeight="1">
      <c r="A80" s="3" t="n"/>
      <c r="B80" s="3" t="n"/>
      <c r="C80" s="15">
        <f>IF($B80="","",IFERROR(VLOOKUP($B80,'Cartera'!$A$5:$AC$104,5,FALSE),""))</f>
        <v/>
      </c>
      <c r="D80" s="7">
        <f>IF($B80="","",IFERROR(VLOOKUP($B80,'Cartera'!$A$5:$AC$104,14,FALSE),0))</f>
        <v/>
      </c>
      <c r="E80" s="7">
        <f>IF($B80="","",IFERROR(VLOOKUP($B80,'Cartera'!$A$5:$AC$104,20,FALSE)*(1+$F80)^($A80-2026),0))</f>
        <v/>
      </c>
      <c r="F80" s="9">
        <f>IF($B80="","",IFERROR(VLOOKUP($B80,'Cartera'!$A$5:$AC$104,21,FALSE),0))</f>
        <v/>
      </c>
      <c r="G80" s="7">
        <f>IF($B80="","",$E80*12)</f>
        <v/>
      </c>
      <c r="H80" s="9">
        <f>IF($B80="","",IFERROR(VLOOKUP($B80,'Cartera'!$A$5:$AC$104,25,FALSE),'Proyección 5 años'!$E$4))</f>
        <v/>
      </c>
      <c r="I80" s="7">
        <f>IF($B80="","",$G80*$H80)</f>
        <v/>
      </c>
      <c r="J80" s="7">
        <f>IF($B80="","",IFERROR(VLOOKUP($B80,'Cartera'!$A$5:$AC$104,22,FALSE)*12,0))</f>
        <v/>
      </c>
      <c r="K80" s="7">
        <f>IF($B80="","",IFERROR(VLOOKUP($B80,'Cartera'!$A$5:$AC$104,23,FALSE),0))</f>
        <v/>
      </c>
      <c r="L80" s="7">
        <f>IF($B80="","",IFERROR(VLOOKUP($B80,'Cartera'!$A$5:$AC$104,24,FALSE),0))</f>
        <v/>
      </c>
      <c r="M80" s="7">
        <f>IF($B80="","",$I80*'Proyección 5 años'!$E$3)</f>
        <v/>
      </c>
      <c r="N80" s="7">
        <f>IF($B80="","",$I80*'Proyección 5 años'!$B$4)</f>
        <v/>
      </c>
      <c r="O80" s="7">
        <f>IF($B80="","",SUM($J80:$N80))</f>
        <v/>
      </c>
      <c r="P80" s="7">
        <f>IF($B80="","",IFERROR(VLOOKUP($B80,'Cartera'!$A$5:$AC$104,15,FALSE)*VLOOKUP($B80,'Cartera'!$A$5:$AC$104,17,FALSE),0))</f>
        <v/>
      </c>
      <c r="Q80" s="7">
        <f>IF($B80="","",$D80*'Proyección 5 años'!$E$5)</f>
        <v/>
      </c>
      <c r="R80" s="7">
        <f>IF($B80="","",$I80-SUM($J80:$N80,$P80:$Q80))</f>
        <v/>
      </c>
      <c r="S80" s="7">
        <f>IF($B80="","",IF($R80&gt;0,$R80*'Proyección 5 años'!$B$5,0))</f>
        <v/>
      </c>
      <c r="T80" s="7">
        <f>IF($B80="","",$R80-$S80)</f>
        <v/>
      </c>
      <c r="U80" s="7">
        <f>IF($B80="","",MAX(0,IFERROR(VLOOKUP($B80,'Cartera'!$A$5:$AC$104,15,FALSE)-($A80-2026+1)*VLOOKUP($B80,'Cartera'!$A$5:$AC$104,19,FALSE)*12*0.55,0)))</f>
        <v/>
      </c>
      <c r="V80" s="7">
        <f>IF($B80="","",$D80*(1+'Proyección 5 años'!$B$3)^($A80-2026))</f>
        <v/>
      </c>
      <c r="W80" s="9">
        <f>IF($B80="","",'Proyección 5 años'!$B$3)</f>
        <v/>
      </c>
      <c r="X80" s="7">
        <f>IF($B80="","",$V80-$U80)</f>
        <v/>
      </c>
      <c r="Y80" s="9">
        <f>IF($B80="","",IFERROR($T80/$D80,0))</f>
        <v/>
      </c>
    </row>
    <row r="81" ht="21" customHeight="1">
      <c r="A81" s="3" t="n"/>
      <c r="B81" s="3" t="n"/>
      <c r="C81" s="16">
        <f>IF($B81="","",IFERROR(VLOOKUP($B81,'Cartera'!$A$5:$AC$104,5,FALSE),""))</f>
        <v/>
      </c>
      <c r="D81" s="10">
        <f>IF($B81="","",IFERROR(VLOOKUP($B81,'Cartera'!$A$5:$AC$104,14,FALSE),0))</f>
        <v/>
      </c>
      <c r="E81" s="10">
        <f>IF($B81="","",IFERROR(VLOOKUP($B81,'Cartera'!$A$5:$AC$104,20,FALSE)*(1+$F81)^($A81-2026),0))</f>
        <v/>
      </c>
      <c r="F81" s="11">
        <f>IF($B81="","",IFERROR(VLOOKUP($B81,'Cartera'!$A$5:$AC$104,21,FALSE),0))</f>
        <v/>
      </c>
      <c r="G81" s="10">
        <f>IF($B81="","",$E81*12)</f>
        <v/>
      </c>
      <c r="H81" s="11">
        <f>IF($B81="","",IFERROR(VLOOKUP($B81,'Cartera'!$A$5:$AC$104,25,FALSE),'Proyección 5 años'!$E$4))</f>
        <v/>
      </c>
      <c r="I81" s="10">
        <f>IF($B81="","",$G81*$H81)</f>
        <v/>
      </c>
      <c r="J81" s="10">
        <f>IF($B81="","",IFERROR(VLOOKUP($B81,'Cartera'!$A$5:$AC$104,22,FALSE)*12,0))</f>
        <v/>
      </c>
      <c r="K81" s="10">
        <f>IF($B81="","",IFERROR(VLOOKUP($B81,'Cartera'!$A$5:$AC$104,23,FALSE),0))</f>
        <v/>
      </c>
      <c r="L81" s="10">
        <f>IF($B81="","",IFERROR(VLOOKUP($B81,'Cartera'!$A$5:$AC$104,24,FALSE),0))</f>
        <v/>
      </c>
      <c r="M81" s="10">
        <f>IF($B81="","",$I81*'Proyección 5 años'!$E$3)</f>
        <v/>
      </c>
      <c r="N81" s="10">
        <f>IF($B81="","",$I81*'Proyección 5 años'!$B$4)</f>
        <v/>
      </c>
      <c r="O81" s="10">
        <f>IF($B81="","",SUM($J81:$N81))</f>
        <v/>
      </c>
      <c r="P81" s="10">
        <f>IF($B81="","",IFERROR(VLOOKUP($B81,'Cartera'!$A$5:$AC$104,15,FALSE)*VLOOKUP($B81,'Cartera'!$A$5:$AC$104,17,FALSE),0))</f>
        <v/>
      </c>
      <c r="Q81" s="10">
        <f>IF($B81="","",$D81*'Proyección 5 años'!$E$5)</f>
        <v/>
      </c>
      <c r="R81" s="10">
        <f>IF($B81="","",$I81-SUM($J81:$N81,$P81:$Q81))</f>
        <v/>
      </c>
      <c r="S81" s="10">
        <f>IF($B81="","",IF($R81&gt;0,$R81*'Proyección 5 años'!$B$5,0))</f>
        <v/>
      </c>
      <c r="T81" s="10">
        <f>IF($B81="","",$R81-$S81)</f>
        <v/>
      </c>
      <c r="U81" s="10">
        <f>IF($B81="","",MAX(0,IFERROR(VLOOKUP($B81,'Cartera'!$A$5:$AC$104,15,FALSE)-($A81-2026+1)*VLOOKUP($B81,'Cartera'!$A$5:$AC$104,19,FALSE)*12*0.55,0)))</f>
        <v/>
      </c>
      <c r="V81" s="10">
        <f>IF($B81="","",$D81*(1+'Proyección 5 años'!$B$3)^($A81-2026))</f>
        <v/>
      </c>
      <c r="W81" s="11">
        <f>IF($B81="","",'Proyección 5 años'!$B$3)</f>
        <v/>
      </c>
      <c r="X81" s="10">
        <f>IF($B81="","",$V81-$U81)</f>
        <v/>
      </c>
      <c r="Y81" s="11">
        <f>IF($B81="","",IFERROR($T81/$D81,0))</f>
        <v/>
      </c>
    </row>
    <row r="82" ht="21" customHeight="1">
      <c r="A82" s="3" t="n"/>
      <c r="B82" s="3" t="n"/>
      <c r="C82" s="15">
        <f>IF($B82="","",IFERROR(VLOOKUP($B82,'Cartera'!$A$5:$AC$104,5,FALSE),""))</f>
        <v/>
      </c>
      <c r="D82" s="7">
        <f>IF($B82="","",IFERROR(VLOOKUP($B82,'Cartera'!$A$5:$AC$104,14,FALSE),0))</f>
        <v/>
      </c>
      <c r="E82" s="7">
        <f>IF($B82="","",IFERROR(VLOOKUP($B82,'Cartera'!$A$5:$AC$104,20,FALSE)*(1+$F82)^($A82-2026),0))</f>
        <v/>
      </c>
      <c r="F82" s="9">
        <f>IF($B82="","",IFERROR(VLOOKUP($B82,'Cartera'!$A$5:$AC$104,21,FALSE),0))</f>
        <v/>
      </c>
      <c r="G82" s="7">
        <f>IF($B82="","",$E82*12)</f>
        <v/>
      </c>
      <c r="H82" s="9">
        <f>IF($B82="","",IFERROR(VLOOKUP($B82,'Cartera'!$A$5:$AC$104,25,FALSE),'Proyección 5 años'!$E$4))</f>
        <v/>
      </c>
      <c r="I82" s="7">
        <f>IF($B82="","",$G82*$H82)</f>
        <v/>
      </c>
      <c r="J82" s="7">
        <f>IF($B82="","",IFERROR(VLOOKUP($B82,'Cartera'!$A$5:$AC$104,22,FALSE)*12,0))</f>
        <v/>
      </c>
      <c r="K82" s="7">
        <f>IF($B82="","",IFERROR(VLOOKUP($B82,'Cartera'!$A$5:$AC$104,23,FALSE),0))</f>
        <v/>
      </c>
      <c r="L82" s="7">
        <f>IF($B82="","",IFERROR(VLOOKUP($B82,'Cartera'!$A$5:$AC$104,24,FALSE),0))</f>
        <v/>
      </c>
      <c r="M82" s="7">
        <f>IF($B82="","",$I82*'Proyección 5 años'!$E$3)</f>
        <v/>
      </c>
      <c r="N82" s="7">
        <f>IF($B82="","",$I82*'Proyección 5 años'!$B$4)</f>
        <v/>
      </c>
      <c r="O82" s="7">
        <f>IF($B82="","",SUM($J82:$N82))</f>
        <v/>
      </c>
      <c r="P82" s="7">
        <f>IF($B82="","",IFERROR(VLOOKUP($B82,'Cartera'!$A$5:$AC$104,15,FALSE)*VLOOKUP($B82,'Cartera'!$A$5:$AC$104,17,FALSE),0))</f>
        <v/>
      </c>
      <c r="Q82" s="7">
        <f>IF($B82="","",$D82*'Proyección 5 años'!$E$5)</f>
        <v/>
      </c>
      <c r="R82" s="7">
        <f>IF($B82="","",$I82-SUM($J82:$N82,$P82:$Q82))</f>
        <v/>
      </c>
      <c r="S82" s="7">
        <f>IF($B82="","",IF($R82&gt;0,$R82*'Proyección 5 años'!$B$5,0))</f>
        <v/>
      </c>
      <c r="T82" s="7">
        <f>IF($B82="","",$R82-$S82)</f>
        <v/>
      </c>
      <c r="U82" s="7">
        <f>IF($B82="","",MAX(0,IFERROR(VLOOKUP($B82,'Cartera'!$A$5:$AC$104,15,FALSE)-($A82-2026+1)*VLOOKUP($B82,'Cartera'!$A$5:$AC$104,19,FALSE)*12*0.55,0)))</f>
        <v/>
      </c>
      <c r="V82" s="7">
        <f>IF($B82="","",$D82*(1+'Proyección 5 años'!$B$3)^($A82-2026))</f>
        <v/>
      </c>
      <c r="W82" s="9">
        <f>IF($B82="","",'Proyección 5 años'!$B$3)</f>
        <v/>
      </c>
      <c r="X82" s="7">
        <f>IF($B82="","",$V82-$U82)</f>
        <v/>
      </c>
      <c r="Y82" s="9">
        <f>IF($B82="","",IFERROR($T82/$D82,0))</f>
        <v/>
      </c>
    </row>
    <row r="83" ht="21" customHeight="1">
      <c r="A83" s="3" t="n"/>
      <c r="B83" s="3" t="n"/>
      <c r="C83" s="16">
        <f>IF($B83="","",IFERROR(VLOOKUP($B83,'Cartera'!$A$5:$AC$104,5,FALSE),""))</f>
        <v/>
      </c>
      <c r="D83" s="10">
        <f>IF($B83="","",IFERROR(VLOOKUP($B83,'Cartera'!$A$5:$AC$104,14,FALSE),0))</f>
        <v/>
      </c>
      <c r="E83" s="10">
        <f>IF($B83="","",IFERROR(VLOOKUP($B83,'Cartera'!$A$5:$AC$104,20,FALSE)*(1+$F83)^($A83-2026),0))</f>
        <v/>
      </c>
      <c r="F83" s="11">
        <f>IF($B83="","",IFERROR(VLOOKUP($B83,'Cartera'!$A$5:$AC$104,21,FALSE),0))</f>
        <v/>
      </c>
      <c r="G83" s="10">
        <f>IF($B83="","",$E83*12)</f>
        <v/>
      </c>
      <c r="H83" s="11">
        <f>IF($B83="","",IFERROR(VLOOKUP($B83,'Cartera'!$A$5:$AC$104,25,FALSE),'Proyección 5 años'!$E$4))</f>
        <v/>
      </c>
      <c r="I83" s="10">
        <f>IF($B83="","",$G83*$H83)</f>
        <v/>
      </c>
      <c r="J83" s="10">
        <f>IF($B83="","",IFERROR(VLOOKUP($B83,'Cartera'!$A$5:$AC$104,22,FALSE)*12,0))</f>
        <v/>
      </c>
      <c r="K83" s="10">
        <f>IF($B83="","",IFERROR(VLOOKUP($B83,'Cartera'!$A$5:$AC$104,23,FALSE),0))</f>
        <v/>
      </c>
      <c r="L83" s="10">
        <f>IF($B83="","",IFERROR(VLOOKUP($B83,'Cartera'!$A$5:$AC$104,24,FALSE),0))</f>
        <v/>
      </c>
      <c r="M83" s="10">
        <f>IF($B83="","",$I83*'Proyección 5 años'!$E$3)</f>
        <v/>
      </c>
      <c r="N83" s="10">
        <f>IF($B83="","",$I83*'Proyección 5 años'!$B$4)</f>
        <v/>
      </c>
      <c r="O83" s="10">
        <f>IF($B83="","",SUM($J83:$N83))</f>
        <v/>
      </c>
      <c r="P83" s="10">
        <f>IF($B83="","",IFERROR(VLOOKUP($B83,'Cartera'!$A$5:$AC$104,15,FALSE)*VLOOKUP($B83,'Cartera'!$A$5:$AC$104,17,FALSE),0))</f>
        <v/>
      </c>
      <c r="Q83" s="10">
        <f>IF($B83="","",$D83*'Proyección 5 años'!$E$5)</f>
        <v/>
      </c>
      <c r="R83" s="10">
        <f>IF($B83="","",$I83-SUM($J83:$N83,$P83:$Q83))</f>
        <v/>
      </c>
      <c r="S83" s="10">
        <f>IF($B83="","",IF($R83&gt;0,$R83*'Proyección 5 años'!$B$5,0))</f>
        <v/>
      </c>
      <c r="T83" s="10">
        <f>IF($B83="","",$R83-$S83)</f>
        <v/>
      </c>
      <c r="U83" s="10">
        <f>IF($B83="","",MAX(0,IFERROR(VLOOKUP($B83,'Cartera'!$A$5:$AC$104,15,FALSE)-($A83-2026+1)*VLOOKUP($B83,'Cartera'!$A$5:$AC$104,19,FALSE)*12*0.55,0)))</f>
        <v/>
      </c>
      <c r="V83" s="10">
        <f>IF($B83="","",$D83*(1+'Proyección 5 años'!$B$3)^($A83-2026))</f>
        <v/>
      </c>
      <c r="W83" s="11">
        <f>IF($B83="","",'Proyección 5 años'!$B$3)</f>
        <v/>
      </c>
      <c r="X83" s="10">
        <f>IF($B83="","",$V83-$U83)</f>
        <v/>
      </c>
      <c r="Y83" s="11">
        <f>IF($B83="","",IFERROR($T83/$D83,0))</f>
        <v/>
      </c>
    </row>
    <row r="84" ht="21" customHeight="1">
      <c r="A84" s="3" t="n"/>
      <c r="B84" s="3" t="n"/>
      <c r="C84" s="15">
        <f>IF($B84="","",IFERROR(VLOOKUP($B84,'Cartera'!$A$5:$AC$104,5,FALSE),""))</f>
        <v/>
      </c>
      <c r="D84" s="7">
        <f>IF($B84="","",IFERROR(VLOOKUP($B84,'Cartera'!$A$5:$AC$104,14,FALSE),0))</f>
        <v/>
      </c>
      <c r="E84" s="7">
        <f>IF($B84="","",IFERROR(VLOOKUP($B84,'Cartera'!$A$5:$AC$104,20,FALSE)*(1+$F84)^($A84-2026),0))</f>
        <v/>
      </c>
      <c r="F84" s="9">
        <f>IF($B84="","",IFERROR(VLOOKUP($B84,'Cartera'!$A$5:$AC$104,21,FALSE),0))</f>
        <v/>
      </c>
      <c r="G84" s="7">
        <f>IF($B84="","",$E84*12)</f>
        <v/>
      </c>
      <c r="H84" s="9">
        <f>IF($B84="","",IFERROR(VLOOKUP($B84,'Cartera'!$A$5:$AC$104,25,FALSE),'Proyección 5 años'!$E$4))</f>
        <v/>
      </c>
      <c r="I84" s="7">
        <f>IF($B84="","",$G84*$H84)</f>
        <v/>
      </c>
      <c r="J84" s="7">
        <f>IF($B84="","",IFERROR(VLOOKUP($B84,'Cartera'!$A$5:$AC$104,22,FALSE)*12,0))</f>
        <v/>
      </c>
      <c r="K84" s="7">
        <f>IF($B84="","",IFERROR(VLOOKUP($B84,'Cartera'!$A$5:$AC$104,23,FALSE),0))</f>
        <v/>
      </c>
      <c r="L84" s="7">
        <f>IF($B84="","",IFERROR(VLOOKUP($B84,'Cartera'!$A$5:$AC$104,24,FALSE),0))</f>
        <v/>
      </c>
      <c r="M84" s="7">
        <f>IF($B84="","",$I84*'Proyección 5 años'!$E$3)</f>
        <v/>
      </c>
      <c r="N84" s="7">
        <f>IF($B84="","",$I84*'Proyección 5 años'!$B$4)</f>
        <v/>
      </c>
      <c r="O84" s="7">
        <f>IF($B84="","",SUM($J84:$N84))</f>
        <v/>
      </c>
      <c r="P84" s="7">
        <f>IF($B84="","",IFERROR(VLOOKUP($B84,'Cartera'!$A$5:$AC$104,15,FALSE)*VLOOKUP($B84,'Cartera'!$A$5:$AC$104,17,FALSE),0))</f>
        <v/>
      </c>
      <c r="Q84" s="7">
        <f>IF($B84="","",$D84*'Proyección 5 años'!$E$5)</f>
        <v/>
      </c>
      <c r="R84" s="7">
        <f>IF($B84="","",$I84-SUM($J84:$N84,$P84:$Q84))</f>
        <v/>
      </c>
      <c r="S84" s="7">
        <f>IF($B84="","",IF($R84&gt;0,$R84*'Proyección 5 años'!$B$5,0))</f>
        <v/>
      </c>
      <c r="T84" s="7">
        <f>IF($B84="","",$R84-$S84)</f>
        <v/>
      </c>
      <c r="U84" s="7">
        <f>IF($B84="","",MAX(0,IFERROR(VLOOKUP($B84,'Cartera'!$A$5:$AC$104,15,FALSE)-($A84-2026+1)*VLOOKUP($B84,'Cartera'!$A$5:$AC$104,19,FALSE)*12*0.55,0)))</f>
        <v/>
      </c>
      <c r="V84" s="7">
        <f>IF($B84="","",$D84*(1+'Proyección 5 años'!$B$3)^($A84-2026))</f>
        <v/>
      </c>
      <c r="W84" s="9">
        <f>IF($B84="","",'Proyección 5 años'!$B$3)</f>
        <v/>
      </c>
      <c r="X84" s="7">
        <f>IF($B84="","",$V84-$U84)</f>
        <v/>
      </c>
      <c r="Y84" s="9">
        <f>IF($B84="","",IFERROR($T84/$D84,0))</f>
        <v/>
      </c>
    </row>
    <row r="85" ht="21" customHeight="1">
      <c r="A85" s="3" t="n"/>
      <c r="B85" s="3" t="n"/>
      <c r="C85" s="16">
        <f>IF($B85="","",IFERROR(VLOOKUP($B85,'Cartera'!$A$5:$AC$104,5,FALSE),""))</f>
        <v/>
      </c>
      <c r="D85" s="10">
        <f>IF($B85="","",IFERROR(VLOOKUP($B85,'Cartera'!$A$5:$AC$104,14,FALSE),0))</f>
        <v/>
      </c>
      <c r="E85" s="10">
        <f>IF($B85="","",IFERROR(VLOOKUP($B85,'Cartera'!$A$5:$AC$104,20,FALSE)*(1+$F85)^($A85-2026),0))</f>
        <v/>
      </c>
      <c r="F85" s="11">
        <f>IF($B85="","",IFERROR(VLOOKUP($B85,'Cartera'!$A$5:$AC$104,21,FALSE),0))</f>
        <v/>
      </c>
      <c r="G85" s="10">
        <f>IF($B85="","",$E85*12)</f>
        <v/>
      </c>
      <c r="H85" s="11">
        <f>IF($B85="","",IFERROR(VLOOKUP($B85,'Cartera'!$A$5:$AC$104,25,FALSE),'Proyección 5 años'!$E$4))</f>
        <v/>
      </c>
      <c r="I85" s="10">
        <f>IF($B85="","",$G85*$H85)</f>
        <v/>
      </c>
      <c r="J85" s="10">
        <f>IF($B85="","",IFERROR(VLOOKUP($B85,'Cartera'!$A$5:$AC$104,22,FALSE)*12,0))</f>
        <v/>
      </c>
      <c r="K85" s="10">
        <f>IF($B85="","",IFERROR(VLOOKUP($B85,'Cartera'!$A$5:$AC$104,23,FALSE),0))</f>
        <v/>
      </c>
      <c r="L85" s="10">
        <f>IF($B85="","",IFERROR(VLOOKUP($B85,'Cartera'!$A$5:$AC$104,24,FALSE),0))</f>
        <v/>
      </c>
      <c r="M85" s="10">
        <f>IF($B85="","",$I85*'Proyección 5 años'!$E$3)</f>
        <v/>
      </c>
      <c r="N85" s="10">
        <f>IF($B85="","",$I85*'Proyección 5 años'!$B$4)</f>
        <v/>
      </c>
      <c r="O85" s="10">
        <f>IF($B85="","",SUM($J85:$N85))</f>
        <v/>
      </c>
      <c r="P85" s="10">
        <f>IF($B85="","",IFERROR(VLOOKUP($B85,'Cartera'!$A$5:$AC$104,15,FALSE)*VLOOKUP($B85,'Cartera'!$A$5:$AC$104,17,FALSE),0))</f>
        <v/>
      </c>
      <c r="Q85" s="10">
        <f>IF($B85="","",$D85*'Proyección 5 años'!$E$5)</f>
        <v/>
      </c>
      <c r="R85" s="10">
        <f>IF($B85="","",$I85-SUM($J85:$N85,$P85:$Q85))</f>
        <v/>
      </c>
      <c r="S85" s="10">
        <f>IF($B85="","",IF($R85&gt;0,$R85*'Proyección 5 años'!$B$5,0))</f>
        <v/>
      </c>
      <c r="T85" s="10">
        <f>IF($B85="","",$R85-$S85)</f>
        <v/>
      </c>
      <c r="U85" s="10">
        <f>IF($B85="","",MAX(0,IFERROR(VLOOKUP($B85,'Cartera'!$A$5:$AC$104,15,FALSE)-($A85-2026+1)*VLOOKUP($B85,'Cartera'!$A$5:$AC$104,19,FALSE)*12*0.55,0)))</f>
        <v/>
      </c>
      <c r="V85" s="10">
        <f>IF($B85="","",$D85*(1+'Proyección 5 años'!$B$3)^($A85-2026))</f>
        <v/>
      </c>
      <c r="W85" s="11">
        <f>IF($B85="","",'Proyección 5 años'!$B$3)</f>
        <v/>
      </c>
      <c r="X85" s="10">
        <f>IF($B85="","",$V85-$U85)</f>
        <v/>
      </c>
      <c r="Y85" s="11">
        <f>IF($B85="","",IFERROR($T85/$D85,0))</f>
        <v/>
      </c>
    </row>
    <row r="86" ht="21" customHeight="1">
      <c r="A86" s="3" t="n"/>
      <c r="B86" s="3" t="n"/>
      <c r="C86" s="15">
        <f>IF($B86="","",IFERROR(VLOOKUP($B86,'Cartera'!$A$5:$AC$104,5,FALSE),""))</f>
        <v/>
      </c>
      <c r="D86" s="7">
        <f>IF($B86="","",IFERROR(VLOOKUP($B86,'Cartera'!$A$5:$AC$104,14,FALSE),0))</f>
        <v/>
      </c>
      <c r="E86" s="7">
        <f>IF($B86="","",IFERROR(VLOOKUP($B86,'Cartera'!$A$5:$AC$104,20,FALSE)*(1+$F86)^($A86-2026),0))</f>
        <v/>
      </c>
      <c r="F86" s="9">
        <f>IF($B86="","",IFERROR(VLOOKUP($B86,'Cartera'!$A$5:$AC$104,21,FALSE),0))</f>
        <v/>
      </c>
      <c r="G86" s="7">
        <f>IF($B86="","",$E86*12)</f>
        <v/>
      </c>
      <c r="H86" s="9">
        <f>IF($B86="","",IFERROR(VLOOKUP($B86,'Cartera'!$A$5:$AC$104,25,FALSE),'Proyección 5 años'!$E$4))</f>
        <v/>
      </c>
      <c r="I86" s="7">
        <f>IF($B86="","",$G86*$H86)</f>
        <v/>
      </c>
      <c r="J86" s="7">
        <f>IF($B86="","",IFERROR(VLOOKUP($B86,'Cartera'!$A$5:$AC$104,22,FALSE)*12,0))</f>
        <v/>
      </c>
      <c r="K86" s="7">
        <f>IF($B86="","",IFERROR(VLOOKUP($B86,'Cartera'!$A$5:$AC$104,23,FALSE),0))</f>
        <v/>
      </c>
      <c r="L86" s="7">
        <f>IF($B86="","",IFERROR(VLOOKUP($B86,'Cartera'!$A$5:$AC$104,24,FALSE),0))</f>
        <v/>
      </c>
      <c r="M86" s="7">
        <f>IF($B86="","",$I86*'Proyección 5 años'!$E$3)</f>
        <v/>
      </c>
      <c r="N86" s="7">
        <f>IF($B86="","",$I86*'Proyección 5 años'!$B$4)</f>
        <v/>
      </c>
      <c r="O86" s="7">
        <f>IF($B86="","",SUM($J86:$N86))</f>
        <v/>
      </c>
      <c r="P86" s="7">
        <f>IF($B86="","",IFERROR(VLOOKUP($B86,'Cartera'!$A$5:$AC$104,15,FALSE)*VLOOKUP($B86,'Cartera'!$A$5:$AC$104,17,FALSE),0))</f>
        <v/>
      </c>
      <c r="Q86" s="7">
        <f>IF($B86="","",$D86*'Proyección 5 años'!$E$5)</f>
        <v/>
      </c>
      <c r="R86" s="7">
        <f>IF($B86="","",$I86-SUM($J86:$N86,$P86:$Q86))</f>
        <v/>
      </c>
      <c r="S86" s="7">
        <f>IF($B86="","",IF($R86&gt;0,$R86*'Proyección 5 años'!$B$5,0))</f>
        <v/>
      </c>
      <c r="T86" s="7">
        <f>IF($B86="","",$R86-$S86)</f>
        <v/>
      </c>
      <c r="U86" s="7">
        <f>IF($B86="","",MAX(0,IFERROR(VLOOKUP($B86,'Cartera'!$A$5:$AC$104,15,FALSE)-($A86-2026+1)*VLOOKUP($B86,'Cartera'!$A$5:$AC$104,19,FALSE)*12*0.55,0)))</f>
        <v/>
      </c>
      <c r="V86" s="7">
        <f>IF($B86="","",$D86*(1+'Proyección 5 años'!$B$3)^($A86-2026))</f>
        <v/>
      </c>
      <c r="W86" s="9">
        <f>IF($B86="","",'Proyección 5 años'!$B$3)</f>
        <v/>
      </c>
      <c r="X86" s="7">
        <f>IF($B86="","",$V86-$U86)</f>
        <v/>
      </c>
      <c r="Y86" s="9">
        <f>IF($B86="","",IFERROR($T86/$D86,0))</f>
        <v/>
      </c>
    </row>
    <row r="87" ht="21" customHeight="1">
      <c r="A87" s="3" t="n"/>
      <c r="B87" s="3" t="n"/>
      <c r="C87" s="16">
        <f>IF($B87="","",IFERROR(VLOOKUP($B87,'Cartera'!$A$5:$AC$104,5,FALSE),""))</f>
        <v/>
      </c>
      <c r="D87" s="10">
        <f>IF($B87="","",IFERROR(VLOOKUP($B87,'Cartera'!$A$5:$AC$104,14,FALSE),0))</f>
        <v/>
      </c>
      <c r="E87" s="10">
        <f>IF($B87="","",IFERROR(VLOOKUP($B87,'Cartera'!$A$5:$AC$104,20,FALSE)*(1+$F87)^($A87-2026),0))</f>
        <v/>
      </c>
      <c r="F87" s="11">
        <f>IF($B87="","",IFERROR(VLOOKUP($B87,'Cartera'!$A$5:$AC$104,21,FALSE),0))</f>
        <v/>
      </c>
      <c r="G87" s="10">
        <f>IF($B87="","",$E87*12)</f>
        <v/>
      </c>
      <c r="H87" s="11">
        <f>IF($B87="","",IFERROR(VLOOKUP($B87,'Cartera'!$A$5:$AC$104,25,FALSE),'Proyección 5 años'!$E$4))</f>
        <v/>
      </c>
      <c r="I87" s="10">
        <f>IF($B87="","",$G87*$H87)</f>
        <v/>
      </c>
      <c r="J87" s="10">
        <f>IF($B87="","",IFERROR(VLOOKUP($B87,'Cartera'!$A$5:$AC$104,22,FALSE)*12,0))</f>
        <v/>
      </c>
      <c r="K87" s="10">
        <f>IF($B87="","",IFERROR(VLOOKUP($B87,'Cartera'!$A$5:$AC$104,23,FALSE),0))</f>
        <v/>
      </c>
      <c r="L87" s="10">
        <f>IF($B87="","",IFERROR(VLOOKUP($B87,'Cartera'!$A$5:$AC$104,24,FALSE),0))</f>
        <v/>
      </c>
      <c r="M87" s="10">
        <f>IF($B87="","",$I87*'Proyección 5 años'!$E$3)</f>
        <v/>
      </c>
      <c r="N87" s="10">
        <f>IF($B87="","",$I87*'Proyección 5 años'!$B$4)</f>
        <v/>
      </c>
      <c r="O87" s="10">
        <f>IF($B87="","",SUM($J87:$N87))</f>
        <v/>
      </c>
      <c r="P87" s="10">
        <f>IF($B87="","",IFERROR(VLOOKUP($B87,'Cartera'!$A$5:$AC$104,15,FALSE)*VLOOKUP($B87,'Cartera'!$A$5:$AC$104,17,FALSE),0))</f>
        <v/>
      </c>
      <c r="Q87" s="10">
        <f>IF($B87="","",$D87*'Proyección 5 años'!$E$5)</f>
        <v/>
      </c>
      <c r="R87" s="10">
        <f>IF($B87="","",$I87-SUM($J87:$N87,$P87:$Q87))</f>
        <v/>
      </c>
      <c r="S87" s="10">
        <f>IF($B87="","",IF($R87&gt;0,$R87*'Proyección 5 años'!$B$5,0))</f>
        <v/>
      </c>
      <c r="T87" s="10">
        <f>IF($B87="","",$R87-$S87)</f>
        <v/>
      </c>
      <c r="U87" s="10">
        <f>IF($B87="","",MAX(0,IFERROR(VLOOKUP($B87,'Cartera'!$A$5:$AC$104,15,FALSE)-($A87-2026+1)*VLOOKUP($B87,'Cartera'!$A$5:$AC$104,19,FALSE)*12*0.55,0)))</f>
        <v/>
      </c>
      <c r="V87" s="10">
        <f>IF($B87="","",$D87*(1+'Proyección 5 años'!$B$3)^($A87-2026))</f>
        <v/>
      </c>
      <c r="W87" s="11">
        <f>IF($B87="","",'Proyección 5 años'!$B$3)</f>
        <v/>
      </c>
      <c r="X87" s="10">
        <f>IF($B87="","",$V87-$U87)</f>
        <v/>
      </c>
      <c r="Y87" s="11">
        <f>IF($B87="","",IFERROR($T87/$D87,0))</f>
        <v/>
      </c>
    </row>
    <row r="88" ht="21" customHeight="1">
      <c r="A88" s="3" t="n"/>
      <c r="B88" s="3" t="n"/>
      <c r="C88" s="15">
        <f>IF($B88="","",IFERROR(VLOOKUP($B88,'Cartera'!$A$5:$AC$104,5,FALSE),""))</f>
        <v/>
      </c>
      <c r="D88" s="7">
        <f>IF($B88="","",IFERROR(VLOOKUP($B88,'Cartera'!$A$5:$AC$104,14,FALSE),0))</f>
        <v/>
      </c>
      <c r="E88" s="7">
        <f>IF($B88="","",IFERROR(VLOOKUP($B88,'Cartera'!$A$5:$AC$104,20,FALSE)*(1+$F88)^($A88-2026),0))</f>
        <v/>
      </c>
      <c r="F88" s="9">
        <f>IF($B88="","",IFERROR(VLOOKUP($B88,'Cartera'!$A$5:$AC$104,21,FALSE),0))</f>
        <v/>
      </c>
      <c r="G88" s="7">
        <f>IF($B88="","",$E88*12)</f>
        <v/>
      </c>
      <c r="H88" s="9">
        <f>IF($B88="","",IFERROR(VLOOKUP($B88,'Cartera'!$A$5:$AC$104,25,FALSE),'Proyección 5 años'!$E$4))</f>
        <v/>
      </c>
      <c r="I88" s="7">
        <f>IF($B88="","",$G88*$H88)</f>
        <v/>
      </c>
      <c r="J88" s="7">
        <f>IF($B88="","",IFERROR(VLOOKUP($B88,'Cartera'!$A$5:$AC$104,22,FALSE)*12,0))</f>
        <v/>
      </c>
      <c r="K88" s="7">
        <f>IF($B88="","",IFERROR(VLOOKUP($B88,'Cartera'!$A$5:$AC$104,23,FALSE),0))</f>
        <v/>
      </c>
      <c r="L88" s="7">
        <f>IF($B88="","",IFERROR(VLOOKUP($B88,'Cartera'!$A$5:$AC$104,24,FALSE),0))</f>
        <v/>
      </c>
      <c r="M88" s="7">
        <f>IF($B88="","",$I88*'Proyección 5 años'!$E$3)</f>
        <v/>
      </c>
      <c r="N88" s="7">
        <f>IF($B88="","",$I88*'Proyección 5 años'!$B$4)</f>
        <v/>
      </c>
      <c r="O88" s="7">
        <f>IF($B88="","",SUM($J88:$N88))</f>
        <v/>
      </c>
      <c r="P88" s="7">
        <f>IF($B88="","",IFERROR(VLOOKUP($B88,'Cartera'!$A$5:$AC$104,15,FALSE)*VLOOKUP($B88,'Cartera'!$A$5:$AC$104,17,FALSE),0))</f>
        <v/>
      </c>
      <c r="Q88" s="7">
        <f>IF($B88="","",$D88*'Proyección 5 años'!$E$5)</f>
        <v/>
      </c>
      <c r="R88" s="7">
        <f>IF($B88="","",$I88-SUM($J88:$N88,$P88:$Q88))</f>
        <v/>
      </c>
      <c r="S88" s="7">
        <f>IF($B88="","",IF($R88&gt;0,$R88*'Proyección 5 años'!$B$5,0))</f>
        <v/>
      </c>
      <c r="T88" s="7">
        <f>IF($B88="","",$R88-$S88)</f>
        <v/>
      </c>
      <c r="U88" s="7">
        <f>IF($B88="","",MAX(0,IFERROR(VLOOKUP($B88,'Cartera'!$A$5:$AC$104,15,FALSE)-($A88-2026+1)*VLOOKUP($B88,'Cartera'!$A$5:$AC$104,19,FALSE)*12*0.55,0)))</f>
        <v/>
      </c>
      <c r="V88" s="7">
        <f>IF($B88="","",$D88*(1+'Proyección 5 años'!$B$3)^($A88-2026))</f>
        <v/>
      </c>
      <c r="W88" s="9">
        <f>IF($B88="","",'Proyección 5 años'!$B$3)</f>
        <v/>
      </c>
      <c r="X88" s="7">
        <f>IF($B88="","",$V88-$U88)</f>
        <v/>
      </c>
      <c r="Y88" s="9">
        <f>IF($B88="","",IFERROR($T88/$D88,0))</f>
        <v/>
      </c>
    </row>
    <row r="89" ht="21" customHeight="1">
      <c r="A89" s="3" t="n"/>
      <c r="B89" s="3" t="n"/>
      <c r="C89" s="16">
        <f>IF($B89="","",IFERROR(VLOOKUP($B89,'Cartera'!$A$5:$AC$104,5,FALSE),""))</f>
        <v/>
      </c>
      <c r="D89" s="10">
        <f>IF($B89="","",IFERROR(VLOOKUP($B89,'Cartera'!$A$5:$AC$104,14,FALSE),0))</f>
        <v/>
      </c>
      <c r="E89" s="10">
        <f>IF($B89="","",IFERROR(VLOOKUP($B89,'Cartera'!$A$5:$AC$104,20,FALSE)*(1+$F89)^($A89-2026),0))</f>
        <v/>
      </c>
      <c r="F89" s="11">
        <f>IF($B89="","",IFERROR(VLOOKUP($B89,'Cartera'!$A$5:$AC$104,21,FALSE),0))</f>
        <v/>
      </c>
      <c r="G89" s="10">
        <f>IF($B89="","",$E89*12)</f>
        <v/>
      </c>
      <c r="H89" s="11">
        <f>IF($B89="","",IFERROR(VLOOKUP($B89,'Cartera'!$A$5:$AC$104,25,FALSE),'Proyección 5 años'!$E$4))</f>
        <v/>
      </c>
      <c r="I89" s="10">
        <f>IF($B89="","",$G89*$H89)</f>
        <v/>
      </c>
      <c r="J89" s="10">
        <f>IF($B89="","",IFERROR(VLOOKUP($B89,'Cartera'!$A$5:$AC$104,22,FALSE)*12,0))</f>
        <v/>
      </c>
      <c r="K89" s="10">
        <f>IF($B89="","",IFERROR(VLOOKUP($B89,'Cartera'!$A$5:$AC$104,23,FALSE),0))</f>
        <v/>
      </c>
      <c r="L89" s="10">
        <f>IF($B89="","",IFERROR(VLOOKUP($B89,'Cartera'!$A$5:$AC$104,24,FALSE),0))</f>
        <v/>
      </c>
      <c r="M89" s="10">
        <f>IF($B89="","",$I89*'Proyección 5 años'!$E$3)</f>
        <v/>
      </c>
      <c r="N89" s="10">
        <f>IF($B89="","",$I89*'Proyección 5 años'!$B$4)</f>
        <v/>
      </c>
      <c r="O89" s="10">
        <f>IF($B89="","",SUM($J89:$N89))</f>
        <v/>
      </c>
      <c r="P89" s="10">
        <f>IF($B89="","",IFERROR(VLOOKUP($B89,'Cartera'!$A$5:$AC$104,15,FALSE)*VLOOKUP($B89,'Cartera'!$A$5:$AC$104,17,FALSE),0))</f>
        <v/>
      </c>
      <c r="Q89" s="10">
        <f>IF($B89="","",$D89*'Proyección 5 años'!$E$5)</f>
        <v/>
      </c>
      <c r="R89" s="10">
        <f>IF($B89="","",$I89-SUM($J89:$N89,$P89:$Q89))</f>
        <v/>
      </c>
      <c r="S89" s="10">
        <f>IF($B89="","",IF($R89&gt;0,$R89*'Proyección 5 años'!$B$5,0))</f>
        <v/>
      </c>
      <c r="T89" s="10">
        <f>IF($B89="","",$R89-$S89)</f>
        <v/>
      </c>
      <c r="U89" s="10">
        <f>IF($B89="","",MAX(0,IFERROR(VLOOKUP($B89,'Cartera'!$A$5:$AC$104,15,FALSE)-($A89-2026+1)*VLOOKUP($B89,'Cartera'!$A$5:$AC$104,19,FALSE)*12*0.55,0)))</f>
        <v/>
      </c>
      <c r="V89" s="10">
        <f>IF($B89="","",$D89*(1+'Proyección 5 años'!$B$3)^($A89-2026))</f>
        <v/>
      </c>
      <c r="W89" s="11">
        <f>IF($B89="","",'Proyección 5 años'!$B$3)</f>
        <v/>
      </c>
      <c r="X89" s="10">
        <f>IF($B89="","",$V89-$U89)</f>
        <v/>
      </c>
      <c r="Y89" s="11">
        <f>IF($B89="","",IFERROR($T89/$D89,0))</f>
        <v/>
      </c>
    </row>
    <row r="90" ht="21" customHeight="1">
      <c r="A90" s="3" t="n"/>
      <c r="B90" s="3" t="n"/>
      <c r="C90" s="15">
        <f>IF($B90="","",IFERROR(VLOOKUP($B90,'Cartera'!$A$5:$AC$104,5,FALSE),""))</f>
        <v/>
      </c>
      <c r="D90" s="7">
        <f>IF($B90="","",IFERROR(VLOOKUP($B90,'Cartera'!$A$5:$AC$104,14,FALSE),0))</f>
        <v/>
      </c>
      <c r="E90" s="7">
        <f>IF($B90="","",IFERROR(VLOOKUP($B90,'Cartera'!$A$5:$AC$104,20,FALSE)*(1+$F90)^($A90-2026),0))</f>
        <v/>
      </c>
      <c r="F90" s="9">
        <f>IF($B90="","",IFERROR(VLOOKUP($B90,'Cartera'!$A$5:$AC$104,21,FALSE),0))</f>
        <v/>
      </c>
      <c r="G90" s="7">
        <f>IF($B90="","",$E90*12)</f>
        <v/>
      </c>
      <c r="H90" s="9">
        <f>IF($B90="","",IFERROR(VLOOKUP($B90,'Cartera'!$A$5:$AC$104,25,FALSE),'Proyección 5 años'!$E$4))</f>
        <v/>
      </c>
      <c r="I90" s="7">
        <f>IF($B90="","",$G90*$H90)</f>
        <v/>
      </c>
      <c r="J90" s="7">
        <f>IF($B90="","",IFERROR(VLOOKUP($B90,'Cartera'!$A$5:$AC$104,22,FALSE)*12,0))</f>
        <v/>
      </c>
      <c r="K90" s="7">
        <f>IF($B90="","",IFERROR(VLOOKUP($B90,'Cartera'!$A$5:$AC$104,23,FALSE),0))</f>
        <v/>
      </c>
      <c r="L90" s="7">
        <f>IF($B90="","",IFERROR(VLOOKUP($B90,'Cartera'!$A$5:$AC$104,24,FALSE),0))</f>
        <v/>
      </c>
      <c r="M90" s="7">
        <f>IF($B90="","",$I90*'Proyección 5 años'!$E$3)</f>
        <v/>
      </c>
      <c r="N90" s="7">
        <f>IF($B90="","",$I90*'Proyección 5 años'!$B$4)</f>
        <v/>
      </c>
      <c r="O90" s="7">
        <f>IF($B90="","",SUM($J90:$N90))</f>
        <v/>
      </c>
      <c r="P90" s="7">
        <f>IF($B90="","",IFERROR(VLOOKUP($B90,'Cartera'!$A$5:$AC$104,15,FALSE)*VLOOKUP($B90,'Cartera'!$A$5:$AC$104,17,FALSE),0))</f>
        <v/>
      </c>
      <c r="Q90" s="7">
        <f>IF($B90="","",$D90*'Proyección 5 años'!$E$5)</f>
        <v/>
      </c>
      <c r="R90" s="7">
        <f>IF($B90="","",$I90-SUM($J90:$N90,$P90:$Q90))</f>
        <v/>
      </c>
      <c r="S90" s="7">
        <f>IF($B90="","",IF($R90&gt;0,$R90*'Proyección 5 años'!$B$5,0))</f>
        <v/>
      </c>
      <c r="T90" s="7">
        <f>IF($B90="","",$R90-$S90)</f>
        <v/>
      </c>
      <c r="U90" s="7">
        <f>IF($B90="","",MAX(0,IFERROR(VLOOKUP($B90,'Cartera'!$A$5:$AC$104,15,FALSE)-($A90-2026+1)*VLOOKUP($B90,'Cartera'!$A$5:$AC$104,19,FALSE)*12*0.55,0)))</f>
        <v/>
      </c>
      <c r="V90" s="7">
        <f>IF($B90="","",$D90*(1+'Proyección 5 años'!$B$3)^($A90-2026))</f>
        <v/>
      </c>
      <c r="W90" s="9">
        <f>IF($B90="","",'Proyección 5 años'!$B$3)</f>
        <v/>
      </c>
      <c r="X90" s="7">
        <f>IF($B90="","",$V90-$U90)</f>
        <v/>
      </c>
      <c r="Y90" s="9">
        <f>IF($B90="","",IFERROR($T90/$D90,0))</f>
        <v/>
      </c>
    </row>
    <row r="91" ht="21" customHeight="1">
      <c r="A91" s="3" t="n"/>
      <c r="B91" s="3" t="n"/>
      <c r="C91" s="16">
        <f>IF($B91="","",IFERROR(VLOOKUP($B91,'Cartera'!$A$5:$AC$104,5,FALSE),""))</f>
        <v/>
      </c>
      <c r="D91" s="10">
        <f>IF($B91="","",IFERROR(VLOOKUP($B91,'Cartera'!$A$5:$AC$104,14,FALSE),0))</f>
        <v/>
      </c>
      <c r="E91" s="10">
        <f>IF($B91="","",IFERROR(VLOOKUP($B91,'Cartera'!$A$5:$AC$104,20,FALSE)*(1+$F91)^($A91-2026),0))</f>
        <v/>
      </c>
      <c r="F91" s="11">
        <f>IF($B91="","",IFERROR(VLOOKUP($B91,'Cartera'!$A$5:$AC$104,21,FALSE),0))</f>
        <v/>
      </c>
      <c r="G91" s="10">
        <f>IF($B91="","",$E91*12)</f>
        <v/>
      </c>
      <c r="H91" s="11">
        <f>IF($B91="","",IFERROR(VLOOKUP($B91,'Cartera'!$A$5:$AC$104,25,FALSE),'Proyección 5 años'!$E$4))</f>
        <v/>
      </c>
      <c r="I91" s="10">
        <f>IF($B91="","",$G91*$H91)</f>
        <v/>
      </c>
      <c r="J91" s="10">
        <f>IF($B91="","",IFERROR(VLOOKUP($B91,'Cartera'!$A$5:$AC$104,22,FALSE)*12,0))</f>
        <v/>
      </c>
      <c r="K91" s="10">
        <f>IF($B91="","",IFERROR(VLOOKUP($B91,'Cartera'!$A$5:$AC$104,23,FALSE),0))</f>
        <v/>
      </c>
      <c r="L91" s="10">
        <f>IF($B91="","",IFERROR(VLOOKUP($B91,'Cartera'!$A$5:$AC$104,24,FALSE),0))</f>
        <v/>
      </c>
      <c r="M91" s="10">
        <f>IF($B91="","",$I91*'Proyección 5 años'!$E$3)</f>
        <v/>
      </c>
      <c r="N91" s="10">
        <f>IF($B91="","",$I91*'Proyección 5 años'!$B$4)</f>
        <v/>
      </c>
      <c r="O91" s="10">
        <f>IF($B91="","",SUM($J91:$N91))</f>
        <v/>
      </c>
      <c r="P91" s="10">
        <f>IF($B91="","",IFERROR(VLOOKUP($B91,'Cartera'!$A$5:$AC$104,15,FALSE)*VLOOKUP($B91,'Cartera'!$A$5:$AC$104,17,FALSE),0))</f>
        <v/>
      </c>
      <c r="Q91" s="10">
        <f>IF($B91="","",$D91*'Proyección 5 años'!$E$5)</f>
        <v/>
      </c>
      <c r="R91" s="10">
        <f>IF($B91="","",$I91-SUM($J91:$N91,$P91:$Q91))</f>
        <v/>
      </c>
      <c r="S91" s="10">
        <f>IF($B91="","",IF($R91&gt;0,$R91*'Proyección 5 años'!$B$5,0))</f>
        <v/>
      </c>
      <c r="T91" s="10">
        <f>IF($B91="","",$R91-$S91)</f>
        <v/>
      </c>
      <c r="U91" s="10">
        <f>IF($B91="","",MAX(0,IFERROR(VLOOKUP($B91,'Cartera'!$A$5:$AC$104,15,FALSE)-($A91-2026+1)*VLOOKUP($B91,'Cartera'!$A$5:$AC$104,19,FALSE)*12*0.55,0)))</f>
        <v/>
      </c>
      <c r="V91" s="10">
        <f>IF($B91="","",$D91*(1+'Proyección 5 años'!$B$3)^($A91-2026))</f>
        <v/>
      </c>
      <c r="W91" s="11">
        <f>IF($B91="","",'Proyección 5 años'!$B$3)</f>
        <v/>
      </c>
      <c r="X91" s="10">
        <f>IF($B91="","",$V91-$U91)</f>
        <v/>
      </c>
      <c r="Y91" s="11">
        <f>IF($B91="","",IFERROR($T91/$D91,0))</f>
        <v/>
      </c>
    </row>
    <row r="92" ht="21" customHeight="1">
      <c r="A92" s="3" t="n"/>
      <c r="B92" s="3" t="n"/>
      <c r="C92" s="15">
        <f>IF($B92="","",IFERROR(VLOOKUP($B92,'Cartera'!$A$5:$AC$104,5,FALSE),""))</f>
        <v/>
      </c>
      <c r="D92" s="7">
        <f>IF($B92="","",IFERROR(VLOOKUP($B92,'Cartera'!$A$5:$AC$104,14,FALSE),0))</f>
        <v/>
      </c>
      <c r="E92" s="7">
        <f>IF($B92="","",IFERROR(VLOOKUP($B92,'Cartera'!$A$5:$AC$104,20,FALSE)*(1+$F92)^($A92-2026),0))</f>
        <v/>
      </c>
      <c r="F92" s="9">
        <f>IF($B92="","",IFERROR(VLOOKUP($B92,'Cartera'!$A$5:$AC$104,21,FALSE),0))</f>
        <v/>
      </c>
      <c r="G92" s="7">
        <f>IF($B92="","",$E92*12)</f>
        <v/>
      </c>
      <c r="H92" s="9">
        <f>IF($B92="","",IFERROR(VLOOKUP($B92,'Cartera'!$A$5:$AC$104,25,FALSE),'Proyección 5 años'!$E$4))</f>
        <v/>
      </c>
      <c r="I92" s="7">
        <f>IF($B92="","",$G92*$H92)</f>
        <v/>
      </c>
      <c r="J92" s="7">
        <f>IF($B92="","",IFERROR(VLOOKUP($B92,'Cartera'!$A$5:$AC$104,22,FALSE)*12,0))</f>
        <v/>
      </c>
      <c r="K92" s="7">
        <f>IF($B92="","",IFERROR(VLOOKUP($B92,'Cartera'!$A$5:$AC$104,23,FALSE),0))</f>
        <v/>
      </c>
      <c r="L92" s="7">
        <f>IF($B92="","",IFERROR(VLOOKUP($B92,'Cartera'!$A$5:$AC$104,24,FALSE),0))</f>
        <v/>
      </c>
      <c r="M92" s="7">
        <f>IF($B92="","",$I92*'Proyección 5 años'!$E$3)</f>
        <v/>
      </c>
      <c r="N92" s="7">
        <f>IF($B92="","",$I92*'Proyección 5 años'!$B$4)</f>
        <v/>
      </c>
      <c r="O92" s="7">
        <f>IF($B92="","",SUM($J92:$N92))</f>
        <v/>
      </c>
      <c r="P92" s="7">
        <f>IF($B92="","",IFERROR(VLOOKUP($B92,'Cartera'!$A$5:$AC$104,15,FALSE)*VLOOKUP($B92,'Cartera'!$A$5:$AC$104,17,FALSE),0))</f>
        <v/>
      </c>
      <c r="Q92" s="7">
        <f>IF($B92="","",$D92*'Proyección 5 años'!$E$5)</f>
        <v/>
      </c>
      <c r="R92" s="7">
        <f>IF($B92="","",$I92-SUM($J92:$N92,$P92:$Q92))</f>
        <v/>
      </c>
      <c r="S92" s="7">
        <f>IF($B92="","",IF($R92&gt;0,$R92*'Proyección 5 años'!$B$5,0))</f>
        <v/>
      </c>
      <c r="T92" s="7">
        <f>IF($B92="","",$R92-$S92)</f>
        <v/>
      </c>
      <c r="U92" s="7">
        <f>IF($B92="","",MAX(0,IFERROR(VLOOKUP($B92,'Cartera'!$A$5:$AC$104,15,FALSE)-($A92-2026+1)*VLOOKUP($B92,'Cartera'!$A$5:$AC$104,19,FALSE)*12*0.55,0)))</f>
        <v/>
      </c>
      <c r="V92" s="7">
        <f>IF($B92="","",$D92*(1+'Proyección 5 años'!$B$3)^($A92-2026))</f>
        <v/>
      </c>
      <c r="W92" s="9">
        <f>IF($B92="","",'Proyección 5 años'!$B$3)</f>
        <v/>
      </c>
      <c r="X92" s="7">
        <f>IF($B92="","",$V92-$U92)</f>
        <v/>
      </c>
      <c r="Y92" s="9">
        <f>IF($B92="","",IFERROR($T92/$D92,0))</f>
        <v/>
      </c>
    </row>
    <row r="93" ht="21" customHeight="1">
      <c r="A93" s="3" t="n"/>
      <c r="B93" s="3" t="n"/>
      <c r="C93" s="16">
        <f>IF($B93="","",IFERROR(VLOOKUP($B93,'Cartera'!$A$5:$AC$104,5,FALSE),""))</f>
        <v/>
      </c>
      <c r="D93" s="10">
        <f>IF($B93="","",IFERROR(VLOOKUP($B93,'Cartera'!$A$5:$AC$104,14,FALSE),0))</f>
        <v/>
      </c>
      <c r="E93" s="10">
        <f>IF($B93="","",IFERROR(VLOOKUP($B93,'Cartera'!$A$5:$AC$104,20,FALSE)*(1+$F93)^($A93-2026),0))</f>
        <v/>
      </c>
      <c r="F93" s="11">
        <f>IF($B93="","",IFERROR(VLOOKUP($B93,'Cartera'!$A$5:$AC$104,21,FALSE),0))</f>
        <v/>
      </c>
      <c r="G93" s="10">
        <f>IF($B93="","",$E93*12)</f>
        <v/>
      </c>
      <c r="H93" s="11">
        <f>IF($B93="","",IFERROR(VLOOKUP($B93,'Cartera'!$A$5:$AC$104,25,FALSE),'Proyección 5 años'!$E$4))</f>
        <v/>
      </c>
      <c r="I93" s="10">
        <f>IF($B93="","",$G93*$H93)</f>
        <v/>
      </c>
      <c r="J93" s="10">
        <f>IF($B93="","",IFERROR(VLOOKUP($B93,'Cartera'!$A$5:$AC$104,22,FALSE)*12,0))</f>
        <v/>
      </c>
      <c r="K93" s="10">
        <f>IF($B93="","",IFERROR(VLOOKUP($B93,'Cartera'!$A$5:$AC$104,23,FALSE),0))</f>
        <v/>
      </c>
      <c r="L93" s="10">
        <f>IF($B93="","",IFERROR(VLOOKUP($B93,'Cartera'!$A$5:$AC$104,24,FALSE),0))</f>
        <v/>
      </c>
      <c r="M93" s="10">
        <f>IF($B93="","",$I93*'Proyección 5 años'!$E$3)</f>
        <v/>
      </c>
      <c r="N93" s="10">
        <f>IF($B93="","",$I93*'Proyección 5 años'!$B$4)</f>
        <v/>
      </c>
      <c r="O93" s="10">
        <f>IF($B93="","",SUM($J93:$N93))</f>
        <v/>
      </c>
      <c r="P93" s="10">
        <f>IF($B93="","",IFERROR(VLOOKUP($B93,'Cartera'!$A$5:$AC$104,15,FALSE)*VLOOKUP($B93,'Cartera'!$A$5:$AC$104,17,FALSE),0))</f>
        <v/>
      </c>
      <c r="Q93" s="10">
        <f>IF($B93="","",$D93*'Proyección 5 años'!$E$5)</f>
        <v/>
      </c>
      <c r="R93" s="10">
        <f>IF($B93="","",$I93-SUM($J93:$N93,$P93:$Q93))</f>
        <v/>
      </c>
      <c r="S93" s="10">
        <f>IF($B93="","",IF($R93&gt;0,$R93*'Proyección 5 años'!$B$5,0))</f>
        <v/>
      </c>
      <c r="T93" s="10">
        <f>IF($B93="","",$R93-$S93)</f>
        <v/>
      </c>
      <c r="U93" s="10">
        <f>IF($B93="","",MAX(0,IFERROR(VLOOKUP($B93,'Cartera'!$A$5:$AC$104,15,FALSE)-($A93-2026+1)*VLOOKUP($B93,'Cartera'!$A$5:$AC$104,19,FALSE)*12*0.55,0)))</f>
        <v/>
      </c>
      <c r="V93" s="10">
        <f>IF($B93="","",$D93*(1+'Proyección 5 años'!$B$3)^($A93-2026))</f>
        <v/>
      </c>
      <c r="W93" s="11">
        <f>IF($B93="","",'Proyección 5 años'!$B$3)</f>
        <v/>
      </c>
      <c r="X93" s="10">
        <f>IF($B93="","",$V93-$U93)</f>
        <v/>
      </c>
      <c r="Y93" s="11">
        <f>IF($B93="","",IFERROR($T93/$D93,0))</f>
        <v/>
      </c>
    </row>
    <row r="94" ht="21" customHeight="1">
      <c r="A94" s="3" t="n"/>
      <c r="B94" s="3" t="n"/>
      <c r="C94" s="15">
        <f>IF($B94="","",IFERROR(VLOOKUP($B94,'Cartera'!$A$5:$AC$104,5,FALSE),""))</f>
        <v/>
      </c>
      <c r="D94" s="7">
        <f>IF($B94="","",IFERROR(VLOOKUP($B94,'Cartera'!$A$5:$AC$104,14,FALSE),0))</f>
        <v/>
      </c>
      <c r="E94" s="7">
        <f>IF($B94="","",IFERROR(VLOOKUP($B94,'Cartera'!$A$5:$AC$104,20,FALSE)*(1+$F94)^($A94-2026),0))</f>
        <v/>
      </c>
      <c r="F94" s="9">
        <f>IF($B94="","",IFERROR(VLOOKUP($B94,'Cartera'!$A$5:$AC$104,21,FALSE),0))</f>
        <v/>
      </c>
      <c r="G94" s="7">
        <f>IF($B94="","",$E94*12)</f>
        <v/>
      </c>
      <c r="H94" s="9">
        <f>IF($B94="","",IFERROR(VLOOKUP($B94,'Cartera'!$A$5:$AC$104,25,FALSE),'Proyección 5 años'!$E$4))</f>
        <v/>
      </c>
      <c r="I94" s="7">
        <f>IF($B94="","",$G94*$H94)</f>
        <v/>
      </c>
      <c r="J94" s="7">
        <f>IF($B94="","",IFERROR(VLOOKUP($B94,'Cartera'!$A$5:$AC$104,22,FALSE)*12,0))</f>
        <v/>
      </c>
      <c r="K94" s="7">
        <f>IF($B94="","",IFERROR(VLOOKUP($B94,'Cartera'!$A$5:$AC$104,23,FALSE),0))</f>
        <v/>
      </c>
      <c r="L94" s="7">
        <f>IF($B94="","",IFERROR(VLOOKUP($B94,'Cartera'!$A$5:$AC$104,24,FALSE),0))</f>
        <v/>
      </c>
      <c r="M94" s="7">
        <f>IF($B94="","",$I94*'Proyección 5 años'!$E$3)</f>
        <v/>
      </c>
      <c r="N94" s="7">
        <f>IF($B94="","",$I94*'Proyección 5 años'!$B$4)</f>
        <v/>
      </c>
      <c r="O94" s="7">
        <f>IF($B94="","",SUM($J94:$N94))</f>
        <v/>
      </c>
      <c r="P94" s="7">
        <f>IF($B94="","",IFERROR(VLOOKUP($B94,'Cartera'!$A$5:$AC$104,15,FALSE)*VLOOKUP($B94,'Cartera'!$A$5:$AC$104,17,FALSE),0))</f>
        <v/>
      </c>
      <c r="Q94" s="7">
        <f>IF($B94="","",$D94*'Proyección 5 años'!$E$5)</f>
        <v/>
      </c>
      <c r="R94" s="7">
        <f>IF($B94="","",$I94-SUM($J94:$N94,$P94:$Q94))</f>
        <v/>
      </c>
      <c r="S94" s="7">
        <f>IF($B94="","",IF($R94&gt;0,$R94*'Proyección 5 años'!$B$5,0))</f>
        <v/>
      </c>
      <c r="T94" s="7">
        <f>IF($B94="","",$R94-$S94)</f>
        <v/>
      </c>
      <c r="U94" s="7">
        <f>IF($B94="","",MAX(0,IFERROR(VLOOKUP($B94,'Cartera'!$A$5:$AC$104,15,FALSE)-($A94-2026+1)*VLOOKUP($B94,'Cartera'!$A$5:$AC$104,19,FALSE)*12*0.55,0)))</f>
        <v/>
      </c>
      <c r="V94" s="7">
        <f>IF($B94="","",$D94*(1+'Proyección 5 años'!$B$3)^($A94-2026))</f>
        <v/>
      </c>
      <c r="W94" s="9">
        <f>IF($B94="","",'Proyección 5 años'!$B$3)</f>
        <v/>
      </c>
      <c r="X94" s="7">
        <f>IF($B94="","",$V94-$U94)</f>
        <v/>
      </c>
      <c r="Y94" s="9">
        <f>IF($B94="","",IFERROR($T94/$D94,0))</f>
        <v/>
      </c>
    </row>
    <row r="95" ht="21" customHeight="1">
      <c r="A95" s="3" t="n"/>
      <c r="B95" s="3" t="n"/>
      <c r="C95" s="16">
        <f>IF($B95="","",IFERROR(VLOOKUP($B95,'Cartera'!$A$5:$AC$104,5,FALSE),""))</f>
        <v/>
      </c>
      <c r="D95" s="10">
        <f>IF($B95="","",IFERROR(VLOOKUP($B95,'Cartera'!$A$5:$AC$104,14,FALSE),0))</f>
        <v/>
      </c>
      <c r="E95" s="10">
        <f>IF($B95="","",IFERROR(VLOOKUP($B95,'Cartera'!$A$5:$AC$104,20,FALSE)*(1+$F95)^($A95-2026),0))</f>
        <v/>
      </c>
      <c r="F95" s="11">
        <f>IF($B95="","",IFERROR(VLOOKUP($B95,'Cartera'!$A$5:$AC$104,21,FALSE),0))</f>
        <v/>
      </c>
      <c r="G95" s="10">
        <f>IF($B95="","",$E95*12)</f>
        <v/>
      </c>
      <c r="H95" s="11">
        <f>IF($B95="","",IFERROR(VLOOKUP($B95,'Cartera'!$A$5:$AC$104,25,FALSE),'Proyección 5 años'!$E$4))</f>
        <v/>
      </c>
      <c r="I95" s="10">
        <f>IF($B95="","",$G95*$H95)</f>
        <v/>
      </c>
      <c r="J95" s="10">
        <f>IF($B95="","",IFERROR(VLOOKUP($B95,'Cartera'!$A$5:$AC$104,22,FALSE)*12,0))</f>
        <v/>
      </c>
      <c r="K95" s="10">
        <f>IF($B95="","",IFERROR(VLOOKUP($B95,'Cartera'!$A$5:$AC$104,23,FALSE),0))</f>
        <v/>
      </c>
      <c r="L95" s="10">
        <f>IF($B95="","",IFERROR(VLOOKUP($B95,'Cartera'!$A$5:$AC$104,24,FALSE),0))</f>
        <v/>
      </c>
      <c r="M95" s="10">
        <f>IF($B95="","",$I95*'Proyección 5 años'!$E$3)</f>
        <v/>
      </c>
      <c r="N95" s="10">
        <f>IF($B95="","",$I95*'Proyección 5 años'!$B$4)</f>
        <v/>
      </c>
      <c r="O95" s="10">
        <f>IF($B95="","",SUM($J95:$N95))</f>
        <v/>
      </c>
      <c r="P95" s="10">
        <f>IF($B95="","",IFERROR(VLOOKUP($B95,'Cartera'!$A$5:$AC$104,15,FALSE)*VLOOKUP($B95,'Cartera'!$A$5:$AC$104,17,FALSE),0))</f>
        <v/>
      </c>
      <c r="Q95" s="10">
        <f>IF($B95="","",$D95*'Proyección 5 años'!$E$5)</f>
        <v/>
      </c>
      <c r="R95" s="10">
        <f>IF($B95="","",$I95-SUM($J95:$N95,$P95:$Q95))</f>
        <v/>
      </c>
      <c r="S95" s="10">
        <f>IF($B95="","",IF($R95&gt;0,$R95*'Proyección 5 años'!$B$5,0))</f>
        <v/>
      </c>
      <c r="T95" s="10">
        <f>IF($B95="","",$R95-$S95)</f>
        <v/>
      </c>
      <c r="U95" s="10">
        <f>IF($B95="","",MAX(0,IFERROR(VLOOKUP($B95,'Cartera'!$A$5:$AC$104,15,FALSE)-($A95-2026+1)*VLOOKUP($B95,'Cartera'!$A$5:$AC$104,19,FALSE)*12*0.55,0)))</f>
        <v/>
      </c>
      <c r="V95" s="10">
        <f>IF($B95="","",$D95*(1+'Proyección 5 años'!$B$3)^($A95-2026))</f>
        <v/>
      </c>
      <c r="W95" s="11">
        <f>IF($B95="","",'Proyección 5 años'!$B$3)</f>
        <v/>
      </c>
      <c r="X95" s="10">
        <f>IF($B95="","",$V95-$U95)</f>
        <v/>
      </c>
      <c r="Y95" s="11">
        <f>IF($B95="","",IFERROR($T95/$D95,0))</f>
        <v/>
      </c>
    </row>
    <row r="96" ht="21" customHeight="1">
      <c r="A96" s="3" t="n"/>
      <c r="B96" s="3" t="n"/>
      <c r="C96" s="15">
        <f>IF($B96="","",IFERROR(VLOOKUP($B96,'Cartera'!$A$5:$AC$104,5,FALSE),""))</f>
        <v/>
      </c>
      <c r="D96" s="7">
        <f>IF($B96="","",IFERROR(VLOOKUP($B96,'Cartera'!$A$5:$AC$104,14,FALSE),0))</f>
        <v/>
      </c>
      <c r="E96" s="7">
        <f>IF($B96="","",IFERROR(VLOOKUP($B96,'Cartera'!$A$5:$AC$104,20,FALSE)*(1+$F96)^($A96-2026),0))</f>
        <v/>
      </c>
      <c r="F96" s="9">
        <f>IF($B96="","",IFERROR(VLOOKUP($B96,'Cartera'!$A$5:$AC$104,21,FALSE),0))</f>
        <v/>
      </c>
      <c r="G96" s="7">
        <f>IF($B96="","",$E96*12)</f>
        <v/>
      </c>
      <c r="H96" s="9">
        <f>IF($B96="","",IFERROR(VLOOKUP($B96,'Cartera'!$A$5:$AC$104,25,FALSE),'Proyección 5 años'!$E$4))</f>
        <v/>
      </c>
      <c r="I96" s="7">
        <f>IF($B96="","",$G96*$H96)</f>
        <v/>
      </c>
      <c r="J96" s="7">
        <f>IF($B96="","",IFERROR(VLOOKUP($B96,'Cartera'!$A$5:$AC$104,22,FALSE)*12,0))</f>
        <v/>
      </c>
      <c r="K96" s="7">
        <f>IF($B96="","",IFERROR(VLOOKUP($B96,'Cartera'!$A$5:$AC$104,23,FALSE),0))</f>
        <v/>
      </c>
      <c r="L96" s="7">
        <f>IF($B96="","",IFERROR(VLOOKUP($B96,'Cartera'!$A$5:$AC$104,24,FALSE),0))</f>
        <v/>
      </c>
      <c r="M96" s="7">
        <f>IF($B96="","",$I96*'Proyección 5 años'!$E$3)</f>
        <v/>
      </c>
      <c r="N96" s="7">
        <f>IF($B96="","",$I96*'Proyección 5 años'!$B$4)</f>
        <v/>
      </c>
      <c r="O96" s="7">
        <f>IF($B96="","",SUM($J96:$N96))</f>
        <v/>
      </c>
      <c r="P96" s="7">
        <f>IF($B96="","",IFERROR(VLOOKUP($B96,'Cartera'!$A$5:$AC$104,15,FALSE)*VLOOKUP($B96,'Cartera'!$A$5:$AC$104,17,FALSE),0))</f>
        <v/>
      </c>
      <c r="Q96" s="7">
        <f>IF($B96="","",$D96*'Proyección 5 años'!$E$5)</f>
        <v/>
      </c>
      <c r="R96" s="7">
        <f>IF($B96="","",$I96-SUM($J96:$N96,$P96:$Q96))</f>
        <v/>
      </c>
      <c r="S96" s="7">
        <f>IF($B96="","",IF($R96&gt;0,$R96*'Proyección 5 años'!$B$5,0))</f>
        <v/>
      </c>
      <c r="T96" s="7">
        <f>IF($B96="","",$R96-$S96)</f>
        <v/>
      </c>
      <c r="U96" s="7">
        <f>IF($B96="","",MAX(0,IFERROR(VLOOKUP($B96,'Cartera'!$A$5:$AC$104,15,FALSE)-($A96-2026+1)*VLOOKUP($B96,'Cartera'!$A$5:$AC$104,19,FALSE)*12*0.55,0)))</f>
        <v/>
      </c>
      <c r="V96" s="7">
        <f>IF($B96="","",$D96*(1+'Proyección 5 años'!$B$3)^($A96-2026))</f>
        <v/>
      </c>
      <c r="W96" s="9">
        <f>IF($B96="","",'Proyección 5 años'!$B$3)</f>
        <v/>
      </c>
      <c r="X96" s="7">
        <f>IF($B96="","",$V96-$U96)</f>
        <v/>
      </c>
      <c r="Y96" s="9">
        <f>IF($B96="","",IFERROR($T96/$D96,0))</f>
        <v/>
      </c>
    </row>
    <row r="97" ht="21" customHeight="1">
      <c r="A97" s="3" t="n"/>
      <c r="B97" s="3" t="n"/>
      <c r="C97" s="16">
        <f>IF($B97="","",IFERROR(VLOOKUP($B97,'Cartera'!$A$5:$AC$104,5,FALSE),""))</f>
        <v/>
      </c>
      <c r="D97" s="10">
        <f>IF($B97="","",IFERROR(VLOOKUP($B97,'Cartera'!$A$5:$AC$104,14,FALSE),0))</f>
        <v/>
      </c>
      <c r="E97" s="10">
        <f>IF($B97="","",IFERROR(VLOOKUP($B97,'Cartera'!$A$5:$AC$104,20,FALSE)*(1+$F97)^($A97-2026),0))</f>
        <v/>
      </c>
      <c r="F97" s="11">
        <f>IF($B97="","",IFERROR(VLOOKUP($B97,'Cartera'!$A$5:$AC$104,21,FALSE),0))</f>
        <v/>
      </c>
      <c r="G97" s="10">
        <f>IF($B97="","",$E97*12)</f>
        <v/>
      </c>
      <c r="H97" s="11">
        <f>IF($B97="","",IFERROR(VLOOKUP($B97,'Cartera'!$A$5:$AC$104,25,FALSE),'Proyección 5 años'!$E$4))</f>
        <v/>
      </c>
      <c r="I97" s="10">
        <f>IF($B97="","",$G97*$H97)</f>
        <v/>
      </c>
      <c r="J97" s="10">
        <f>IF($B97="","",IFERROR(VLOOKUP($B97,'Cartera'!$A$5:$AC$104,22,FALSE)*12,0))</f>
        <v/>
      </c>
      <c r="K97" s="10">
        <f>IF($B97="","",IFERROR(VLOOKUP($B97,'Cartera'!$A$5:$AC$104,23,FALSE),0))</f>
        <v/>
      </c>
      <c r="L97" s="10">
        <f>IF($B97="","",IFERROR(VLOOKUP($B97,'Cartera'!$A$5:$AC$104,24,FALSE),0))</f>
        <v/>
      </c>
      <c r="M97" s="10">
        <f>IF($B97="","",$I97*'Proyección 5 años'!$E$3)</f>
        <v/>
      </c>
      <c r="N97" s="10">
        <f>IF($B97="","",$I97*'Proyección 5 años'!$B$4)</f>
        <v/>
      </c>
      <c r="O97" s="10">
        <f>IF($B97="","",SUM($J97:$N97))</f>
        <v/>
      </c>
      <c r="P97" s="10">
        <f>IF($B97="","",IFERROR(VLOOKUP($B97,'Cartera'!$A$5:$AC$104,15,FALSE)*VLOOKUP($B97,'Cartera'!$A$5:$AC$104,17,FALSE),0))</f>
        <v/>
      </c>
      <c r="Q97" s="10">
        <f>IF($B97="","",$D97*'Proyección 5 años'!$E$5)</f>
        <v/>
      </c>
      <c r="R97" s="10">
        <f>IF($B97="","",$I97-SUM($J97:$N97,$P97:$Q97))</f>
        <v/>
      </c>
      <c r="S97" s="10">
        <f>IF($B97="","",IF($R97&gt;0,$R97*'Proyección 5 años'!$B$5,0))</f>
        <v/>
      </c>
      <c r="T97" s="10">
        <f>IF($B97="","",$R97-$S97)</f>
        <v/>
      </c>
      <c r="U97" s="10">
        <f>IF($B97="","",MAX(0,IFERROR(VLOOKUP($B97,'Cartera'!$A$5:$AC$104,15,FALSE)-($A97-2026+1)*VLOOKUP($B97,'Cartera'!$A$5:$AC$104,19,FALSE)*12*0.55,0)))</f>
        <v/>
      </c>
      <c r="V97" s="10">
        <f>IF($B97="","",$D97*(1+'Proyección 5 años'!$B$3)^($A97-2026))</f>
        <v/>
      </c>
      <c r="W97" s="11">
        <f>IF($B97="","",'Proyección 5 años'!$B$3)</f>
        <v/>
      </c>
      <c r="X97" s="10">
        <f>IF($B97="","",$V97-$U97)</f>
        <v/>
      </c>
      <c r="Y97" s="11">
        <f>IF($B97="","",IFERROR($T97/$D97,0))</f>
        <v/>
      </c>
    </row>
    <row r="98" ht="21" customHeight="1">
      <c r="A98" s="3" t="n"/>
      <c r="B98" s="3" t="n"/>
      <c r="C98" s="15">
        <f>IF($B98="","",IFERROR(VLOOKUP($B98,'Cartera'!$A$5:$AC$104,5,FALSE),""))</f>
        <v/>
      </c>
      <c r="D98" s="7">
        <f>IF($B98="","",IFERROR(VLOOKUP($B98,'Cartera'!$A$5:$AC$104,14,FALSE),0))</f>
        <v/>
      </c>
      <c r="E98" s="7">
        <f>IF($B98="","",IFERROR(VLOOKUP($B98,'Cartera'!$A$5:$AC$104,20,FALSE)*(1+$F98)^($A98-2026),0))</f>
        <v/>
      </c>
      <c r="F98" s="9">
        <f>IF($B98="","",IFERROR(VLOOKUP($B98,'Cartera'!$A$5:$AC$104,21,FALSE),0))</f>
        <v/>
      </c>
      <c r="G98" s="7">
        <f>IF($B98="","",$E98*12)</f>
        <v/>
      </c>
      <c r="H98" s="9">
        <f>IF($B98="","",IFERROR(VLOOKUP($B98,'Cartera'!$A$5:$AC$104,25,FALSE),'Proyección 5 años'!$E$4))</f>
        <v/>
      </c>
      <c r="I98" s="7">
        <f>IF($B98="","",$G98*$H98)</f>
        <v/>
      </c>
      <c r="J98" s="7">
        <f>IF($B98="","",IFERROR(VLOOKUP($B98,'Cartera'!$A$5:$AC$104,22,FALSE)*12,0))</f>
        <v/>
      </c>
      <c r="K98" s="7">
        <f>IF($B98="","",IFERROR(VLOOKUP($B98,'Cartera'!$A$5:$AC$104,23,FALSE),0))</f>
        <v/>
      </c>
      <c r="L98" s="7">
        <f>IF($B98="","",IFERROR(VLOOKUP($B98,'Cartera'!$A$5:$AC$104,24,FALSE),0))</f>
        <v/>
      </c>
      <c r="M98" s="7">
        <f>IF($B98="","",$I98*'Proyección 5 años'!$E$3)</f>
        <v/>
      </c>
      <c r="N98" s="7">
        <f>IF($B98="","",$I98*'Proyección 5 años'!$B$4)</f>
        <v/>
      </c>
      <c r="O98" s="7">
        <f>IF($B98="","",SUM($J98:$N98))</f>
        <v/>
      </c>
      <c r="P98" s="7">
        <f>IF($B98="","",IFERROR(VLOOKUP($B98,'Cartera'!$A$5:$AC$104,15,FALSE)*VLOOKUP($B98,'Cartera'!$A$5:$AC$104,17,FALSE),0))</f>
        <v/>
      </c>
      <c r="Q98" s="7">
        <f>IF($B98="","",$D98*'Proyección 5 años'!$E$5)</f>
        <v/>
      </c>
      <c r="R98" s="7">
        <f>IF($B98="","",$I98-SUM($J98:$N98,$P98:$Q98))</f>
        <v/>
      </c>
      <c r="S98" s="7">
        <f>IF($B98="","",IF($R98&gt;0,$R98*'Proyección 5 años'!$B$5,0))</f>
        <v/>
      </c>
      <c r="T98" s="7">
        <f>IF($B98="","",$R98-$S98)</f>
        <v/>
      </c>
      <c r="U98" s="7">
        <f>IF($B98="","",MAX(0,IFERROR(VLOOKUP($B98,'Cartera'!$A$5:$AC$104,15,FALSE)-($A98-2026+1)*VLOOKUP($B98,'Cartera'!$A$5:$AC$104,19,FALSE)*12*0.55,0)))</f>
        <v/>
      </c>
      <c r="V98" s="7">
        <f>IF($B98="","",$D98*(1+'Proyección 5 años'!$B$3)^($A98-2026))</f>
        <v/>
      </c>
      <c r="W98" s="9">
        <f>IF($B98="","",'Proyección 5 años'!$B$3)</f>
        <v/>
      </c>
      <c r="X98" s="7">
        <f>IF($B98="","",$V98-$U98)</f>
        <v/>
      </c>
      <c r="Y98" s="9">
        <f>IF($B98="","",IFERROR($T98/$D98,0))</f>
        <v/>
      </c>
    </row>
    <row r="99" ht="21" customHeight="1">
      <c r="A99" s="3" t="n"/>
      <c r="B99" s="3" t="n"/>
      <c r="C99" s="16">
        <f>IF($B99="","",IFERROR(VLOOKUP($B99,'Cartera'!$A$5:$AC$104,5,FALSE),""))</f>
        <v/>
      </c>
      <c r="D99" s="10">
        <f>IF($B99="","",IFERROR(VLOOKUP($B99,'Cartera'!$A$5:$AC$104,14,FALSE),0))</f>
        <v/>
      </c>
      <c r="E99" s="10">
        <f>IF($B99="","",IFERROR(VLOOKUP($B99,'Cartera'!$A$5:$AC$104,20,FALSE)*(1+$F99)^($A99-2026),0))</f>
        <v/>
      </c>
      <c r="F99" s="11">
        <f>IF($B99="","",IFERROR(VLOOKUP($B99,'Cartera'!$A$5:$AC$104,21,FALSE),0))</f>
        <v/>
      </c>
      <c r="G99" s="10">
        <f>IF($B99="","",$E99*12)</f>
        <v/>
      </c>
      <c r="H99" s="11">
        <f>IF($B99="","",IFERROR(VLOOKUP($B99,'Cartera'!$A$5:$AC$104,25,FALSE),'Proyección 5 años'!$E$4))</f>
        <v/>
      </c>
      <c r="I99" s="10">
        <f>IF($B99="","",$G99*$H99)</f>
        <v/>
      </c>
      <c r="J99" s="10">
        <f>IF($B99="","",IFERROR(VLOOKUP($B99,'Cartera'!$A$5:$AC$104,22,FALSE)*12,0))</f>
        <v/>
      </c>
      <c r="K99" s="10">
        <f>IF($B99="","",IFERROR(VLOOKUP($B99,'Cartera'!$A$5:$AC$104,23,FALSE),0))</f>
        <v/>
      </c>
      <c r="L99" s="10">
        <f>IF($B99="","",IFERROR(VLOOKUP($B99,'Cartera'!$A$5:$AC$104,24,FALSE),0))</f>
        <v/>
      </c>
      <c r="M99" s="10">
        <f>IF($B99="","",$I99*'Proyección 5 años'!$E$3)</f>
        <v/>
      </c>
      <c r="N99" s="10">
        <f>IF($B99="","",$I99*'Proyección 5 años'!$B$4)</f>
        <v/>
      </c>
      <c r="O99" s="10">
        <f>IF($B99="","",SUM($J99:$N99))</f>
        <v/>
      </c>
      <c r="P99" s="10">
        <f>IF($B99="","",IFERROR(VLOOKUP($B99,'Cartera'!$A$5:$AC$104,15,FALSE)*VLOOKUP($B99,'Cartera'!$A$5:$AC$104,17,FALSE),0))</f>
        <v/>
      </c>
      <c r="Q99" s="10">
        <f>IF($B99="","",$D99*'Proyección 5 años'!$E$5)</f>
        <v/>
      </c>
      <c r="R99" s="10">
        <f>IF($B99="","",$I99-SUM($J99:$N99,$P99:$Q99))</f>
        <v/>
      </c>
      <c r="S99" s="10">
        <f>IF($B99="","",IF($R99&gt;0,$R99*'Proyección 5 años'!$B$5,0))</f>
        <v/>
      </c>
      <c r="T99" s="10">
        <f>IF($B99="","",$R99-$S99)</f>
        <v/>
      </c>
      <c r="U99" s="10">
        <f>IF($B99="","",MAX(0,IFERROR(VLOOKUP($B99,'Cartera'!$A$5:$AC$104,15,FALSE)-($A99-2026+1)*VLOOKUP($B99,'Cartera'!$A$5:$AC$104,19,FALSE)*12*0.55,0)))</f>
        <v/>
      </c>
      <c r="V99" s="10">
        <f>IF($B99="","",$D99*(1+'Proyección 5 años'!$B$3)^($A99-2026))</f>
        <v/>
      </c>
      <c r="W99" s="11">
        <f>IF($B99="","",'Proyección 5 años'!$B$3)</f>
        <v/>
      </c>
      <c r="X99" s="10">
        <f>IF($B99="","",$V99-$U99)</f>
        <v/>
      </c>
      <c r="Y99" s="11">
        <f>IF($B99="","",IFERROR($T99/$D99,0))</f>
        <v/>
      </c>
    </row>
    <row r="100" ht="21" customHeight="1">
      <c r="A100" s="3" t="n"/>
      <c r="B100" s="3" t="n"/>
      <c r="C100" s="15">
        <f>IF($B100="","",IFERROR(VLOOKUP($B100,'Cartera'!$A$5:$AC$104,5,FALSE),""))</f>
        <v/>
      </c>
      <c r="D100" s="7">
        <f>IF($B100="","",IFERROR(VLOOKUP($B100,'Cartera'!$A$5:$AC$104,14,FALSE),0))</f>
        <v/>
      </c>
      <c r="E100" s="7">
        <f>IF($B100="","",IFERROR(VLOOKUP($B100,'Cartera'!$A$5:$AC$104,20,FALSE)*(1+$F100)^($A100-2026),0))</f>
        <v/>
      </c>
      <c r="F100" s="9">
        <f>IF($B100="","",IFERROR(VLOOKUP($B100,'Cartera'!$A$5:$AC$104,21,FALSE),0))</f>
        <v/>
      </c>
      <c r="G100" s="7">
        <f>IF($B100="","",$E100*12)</f>
        <v/>
      </c>
      <c r="H100" s="9">
        <f>IF($B100="","",IFERROR(VLOOKUP($B100,'Cartera'!$A$5:$AC$104,25,FALSE),'Proyección 5 años'!$E$4))</f>
        <v/>
      </c>
      <c r="I100" s="7">
        <f>IF($B100="","",$G100*$H100)</f>
        <v/>
      </c>
      <c r="J100" s="7">
        <f>IF($B100="","",IFERROR(VLOOKUP($B100,'Cartera'!$A$5:$AC$104,22,FALSE)*12,0))</f>
        <v/>
      </c>
      <c r="K100" s="7">
        <f>IF($B100="","",IFERROR(VLOOKUP($B100,'Cartera'!$A$5:$AC$104,23,FALSE),0))</f>
        <v/>
      </c>
      <c r="L100" s="7">
        <f>IF($B100="","",IFERROR(VLOOKUP($B100,'Cartera'!$A$5:$AC$104,24,FALSE),0))</f>
        <v/>
      </c>
      <c r="M100" s="7">
        <f>IF($B100="","",$I100*'Proyección 5 años'!$E$3)</f>
        <v/>
      </c>
      <c r="N100" s="7">
        <f>IF($B100="","",$I100*'Proyección 5 años'!$B$4)</f>
        <v/>
      </c>
      <c r="O100" s="7">
        <f>IF($B100="","",SUM($J100:$N100))</f>
        <v/>
      </c>
      <c r="P100" s="7">
        <f>IF($B100="","",IFERROR(VLOOKUP($B100,'Cartera'!$A$5:$AC$104,15,FALSE)*VLOOKUP($B100,'Cartera'!$A$5:$AC$104,17,FALSE),0))</f>
        <v/>
      </c>
      <c r="Q100" s="7">
        <f>IF($B100="","",$D100*'Proyección 5 años'!$E$5)</f>
        <v/>
      </c>
      <c r="R100" s="7">
        <f>IF($B100="","",$I100-SUM($J100:$N100,$P100:$Q100))</f>
        <v/>
      </c>
      <c r="S100" s="7">
        <f>IF($B100="","",IF($R100&gt;0,$R100*'Proyección 5 años'!$B$5,0))</f>
        <v/>
      </c>
      <c r="T100" s="7">
        <f>IF($B100="","",$R100-$S100)</f>
        <v/>
      </c>
      <c r="U100" s="7">
        <f>IF($B100="","",MAX(0,IFERROR(VLOOKUP($B100,'Cartera'!$A$5:$AC$104,15,FALSE)-($A100-2026+1)*VLOOKUP($B100,'Cartera'!$A$5:$AC$104,19,FALSE)*12*0.55,0)))</f>
        <v/>
      </c>
      <c r="V100" s="7">
        <f>IF($B100="","",$D100*(1+'Proyección 5 años'!$B$3)^($A100-2026))</f>
        <v/>
      </c>
      <c r="W100" s="9">
        <f>IF($B100="","",'Proyección 5 años'!$B$3)</f>
        <v/>
      </c>
      <c r="X100" s="7">
        <f>IF($B100="","",$V100-$U100)</f>
        <v/>
      </c>
      <c r="Y100" s="9">
        <f>IF($B100="","",IFERROR($T100/$D100,0))</f>
        <v/>
      </c>
    </row>
    <row r="101" ht="21" customHeight="1">
      <c r="A101" s="3" t="n"/>
      <c r="B101" s="3" t="n"/>
      <c r="C101" s="16">
        <f>IF($B101="","",IFERROR(VLOOKUP($B101,'Cartera'!$A$5:$AC$104,5,FALSE),""))</f>
        <v/>
      </c>
      <c r="D101" s="10">
        <f>IF($B101="","",IFERROR(VLOOKUP($B101,'Cartera'!$A$5:$AC$104,14,FALSE),0))</f>
        <v/>
      </c>
      <c r="E101" s="10">
        <f>IF($B101="","",IFERROR(VLOOKUP($B101,'Cartera'!$A$5:$AC$104,20,FALSE)*(1+$F101)^($A101-2026),0))</f>
        <v/>
      </c>
      <c r="F101" s="11">
        <f>IF($B101="","",IFERROR(VLOOKUP($B101,'Cartera'!$A$5:$AC$104,21,FALSE),0))</f>
        <v/>
      </c>
      <c r="G101" s="10">
        <f>IF($B101="","",$E101*12)</f>
        <v/>
      </c>
      <c r="H101" s="11">
        <f>IF($B101="","",IFERROR(VLOOKUP($B101,'Cartera'!$A$5:$AC$104,25,FALSE),'Proyección 5 años'!$E$4))</f>
        <v/>
      </c>
      <c r="I101" s="10">
        <f>IF($B101="","",$G101*$H101)</f>
        <v/>
      </c>
      <c r="J101" s="10">
        <f>IF($B101="","",IFERROR(VLOOKUP($B101,'Cartera'!$A$5:$AC$104,22,FALSE)*12,0))</f>
        <v/>
      </c>
      <c r="K101" s="10">
        <f>IF($B101="","",IFERROR(VLOOKUP($B101,'Cartera'!$A$5:$AC$104,23,FALSE),0))</f>
        <v/>
      </c>
      <c r="L101" s="10">
        <f>IF($B101="","",IFERROR(VLOOKUP($B101,'Cartera'!$A$5:$AC$104,24,FALSE),0))</f>
        <v/>
      </c>
      <c r="M101" s="10">
        <f>IF($B101="","",$I101*'Proyección 5 años'!$E$3)</f>
        <v/>
      </c>
      <c r="N101" s="10">
        <f>IF($B101="","",$I101*'Proyección 5 años'!$B$4)</f>
        <v/>
      </c>
      <c r="O101" s="10">
        <f>IF($B101="","",SUM($J101:$N101))</f>
        <v/>
      </c>
      <c r="P101" s="10">
        <f>IF($B101="","",IFERROR(VLOOKUP($B101,'Cartera'!$A$5:$AC$104,15,FALSE)*VLOOKUP($B101,'Cartera'!$A$5:$AC$104,17,FALSE),0))</f>
        <v/>
      </c>
      <c r="Q101" s="10">
        <f>IF($B101="","",$D101*'Proyección 5 años'!$E$5)</f>
        <v/>
      </c>
      <c r="R101" s="10">
        <f>IF($B101="","",$I101-SUM($J101:$N101,$P101:$Q101))</f>
        <v/>
      </c>
      <c r="S101" s="10">
        <f>IF($B101="","",IF($R101&gt;0,$R101*'Proyección 5 años'!$B$5,0))</f>
        <v/>
      </c>
      <c r="T101" s="10">
        <f>IF($B101="","",$R101-$S101)</f>
        <v/>
      </c>
      <c r="U101" s="10">
        <f>IF($B101="","",MAX(0,IFERROR(VLOOKUP($B101,'Cartera'!$A$5:$AC$104,15,FALSE)-($A101-2026+1)*VLOOKUP($B101,'Cartera'!$A$5:$AC$104,19,FALSE)*12*0.55,0)))</f>
        <v/>
      </c>
      <c r="V101" s="10">
        <f>IF($B101="","",$D101*(1+'Proyección 5 años'!$B$3)^($A101-2026))</f>
        <v/>
      </c>
      <c r="W101" s="11">
        <f>IF($B101="","",'Proyección 5 años'!$B$3)</f>
        <v/>
      </c>
      <c r="X101" s="10">
        <f>IF($B101="","",$V101-$U101)</f>
        <v/>
      </c>
      <c r="Y101" s="11">
        <f>IF($B101="","",IFERROR($T101/$D101,0))</f>
        <v/>
      </c>
    </row>
    <row r="102" ht="21" customHeight="1">
      <c r="A102" s="3" t="n"/>
      <c r="B102" s="3" t="n"/>
      <c r="C102" s="15">
        <f>IF($B102="","",IFERROR(VLOOKUP($B102,'Cartera'!$A$5:$AC$104,5,FALSE),""))</f>
        <v/>
      </c>
      <c r="D102" s="7">
        <f>IF($B102="","",IFERROR(VLOOKUP($B102,'Cartera'!$A$5:$AC$104,14,FALSE),0))</f>
        <v/>
      </c>
      <c r="E102" s="7">
        <f>IF($B102="","",IFERROR(VLOOKUP($B102,'Cartera'!$A$5:$AC$104,20,FALSE)*(1+$F102)^($A102-2026),0))</f>
        <v/>
      </c>
      <c r="F102" s="9">
        <f>IF($B102="","",IFERROR(VLOOKUP($B102,'Cartera'!$A$5:$AC$104,21,FALSE),0))</f>
        <v/>
      </c>
      <c r="G102" s="7">
        <f>IF($B102="","",$E102*12)</f>
        <v/>
      </c>
      <c r="H102" s="9">
        <f>IF($B102="","",IFERROR(VLOOKUP($B102,'Cartera'!$A$5:$AC$104,25,FALSE),'Proyección 5 años'!$E$4))</f>
        <v/>
      </c>
      <c r="I102" s="7">
        <f>IF($B102="","",$G102*$H102)</f>
        <v/>
      </c>
      <c r="J102" s="7">
        <f>IF($B102="","",IFERROR(VLOOKUP($B102,'Cartera'!$A$5:$AC$104,22,FALSE)*12,0))</f>
        <v/>
      </c>
      <c r="K102" s="7">
        <f>IF($B102="","",IFERROR(VLOOKUP($B102,'Cartera'!$A$5:$AC$104,23,FALSE),0))</f>
        <v/>
      </c>
      <c r="L102" s="7">
        <f>IF($B102="","",IFERROR(VLOOKUP($B102,'Cartera'!$A$5:$AC$104,24,FALSE),0))</f>
        <v/>
      </c>
      <c r="M102" s="7">
        <f>IF($B102="","",$I102*'Proyección 5 años'!$E$3)</f>
        <v/>
      </c>
      <c r="N102" s="7">
        <f>IF($B102="","",$I102*'Proyección 5 años'!$B$4)</f>
        <v/>
      </c>
      <c r="O102" s="7">
        <f>IF($B102="","",SUM($J102:$N102))</f>
        <v/>
      </c>
      <c r="P102" s="7">
        <f>IF($B102="","",IFERROR(VLOOKUP($B102,'Cartera'!$A$5:$AC$104,15,FALSE)*VLOOKUP($B102,'Cartera'!$A$5:$AC$104,17,FALSE),0))</f>
        <v/>
      </c>
      <c r="Q102" s="7">
        <f>IF($B102="","",$D102*'Proyección 5 años'!$E$5)</f>
        <v/>
      </c>
      <c r="R102" s="7">
        <f>IF($B102="","",$I102-SUM($J102:$N102,$P102:$Q102))</f>
        <v/>
      </c>
      <c r="S102" s="7">
        <f>IF($B102="","",IF($R102&gt;0,$R102*'Proyección 5 años'!$B$5,0))</f>
        <v/>
      </c>
      <c r="T102" s="7">
        <f>IF($B102="","",$R102-$S102)</f>
        <v/>
      </c>
      <c r="U102" s="7">
        <f>IF($B102="","",MAX(0,IFERROR(VLOOKUP($B102,'Cartera'!$A$5:$AC$104,15,FALSE)-($A102-2026+1)*VLOOKUP($B102,'Cartera'!$A$5:$AC$104,19,FALSE)*12*0.55,0)))</f>
        <v/>
      </c>
      <c r="V102" s="7">
        <f>IF($B102="","",$D102*(1+'Proyección 5 años'!$B$3)^($A102-2026))</f>
        <v/>
      </c>
      <c r="W102" s="9">
        <f>IF($B102="","",'Proyección 5 años'!$B$3)</f>
        <v/>
      </c>
      <c r="X102" s="7">
        <f>IF($B102="","",$V102-$U102)</f>
        <v/>
      </c>
      <c r="Y102" s="9">
        <f>IF($B102="","",IFERROR($T102/$D102,0))</f>
        <v/>
      </c>
    </row>
    <row r="103" ht="21" customHeight="1">
      <c r="A103" s="3" t="n"/>
      <c r="B103" s="3" t="n"/>
      <c r="C103" s="16">
        <f>IF($B103="","",IFERROR(VLOOKUP($B103,'Cartera'!$A$5:$AC$104,5,FALSE),""))</f>
        <v/>
      </c>
      <c r="D103" s="10">
        <f>IF($B103="","",IFERROR(VLOOKUP($B103,'Cartera'!$A$5:$AC$104,14,FALSE),0))</f>
        <v/>
      </c>
      <c r="E103" s="10">
        <f>IF($B103="","",IFERROR(VLOOKUP($B103,'Cartera'!$A$5:$AC$104,20,FALSE)*(1+$F103)^($A103-2026),0))</f>
        <v/>
      </c>
      <c r="F103" s="11">
        <f>IF($B103="","",IFERROR(VLOOKUP($B103,'Cartera'!$A$5:$AC$104,21,FALSE),0))</f>
        <v/>
      </c>
      <c r="G103" s="10">
        <f>IF($B103="","",$E103*12)</f>
        <v/>
      </c>
      <c r="H103" s="11">
        <f>IF($B103="","",IFERROR(VLOOKUP($B103,'Cartera'!$A$5:$AC$104,25,FALSE),'Proyección 5 años'!$E$4))</f>
        <v/>
      </c>
      <c r="I103" s="10">
        <f>IF($B103="","",$G103*$H103)</f>
        <v/>
      </c>
      <c r="J103" s="10">
        <f>IF($B103="","",IFERROR(VLOOKUP($B103,'Cartera'!$A$5:$AC$104,22,FALSE)*12,0))</f>
        <v/>
      </c>
      <c r="K103" s="10">
        <f>IF($B103="","",IFERROR(VLOOKUP($B103,'Cartera'!$A$5:$AC$104,23,FALSE),0))</f>
        <v/>
      </c>
      <c r="L103" s="10">
        <f>IF($B103="","",IFERROR(VLOOKUP($B103,'Cartera'!$A$5:$AC$104,24,FALSE),0))</f>
        <v/>
      </c>
      <c r="M103" s="10">
        <f>IF($B103="","",$I103*'Proyección 5 años'!$E$3)</f>
        <v/>
      </c>
      <c r="N103" s="10">
        <f>IF($B103="","",$I103*'Proyección 5 años'!$B$4)</f>
        <v/>
      </c>
      <c r="O103" s="10">
        <f>IF($B103="","",SUM($J103:$N103))</f>
        <v/>
      </c>
      <c r="P103" s="10">
        <f>IF($B103="","",IFERROR(VLOOKUP($B103,'Cartera'!$A$5:$AC$104,15,FALSE)*VLOOKUP($B103,'Cartera'!$A$5:$AC$104,17,FALSE),0))</f>
        <v/>
      </c>
      <c r="Q103" s="10">
        <f>IF($B103="","",$D103*'Proyección 5 años'!$E$5)</f>
        <v/>
      </c>
      <c r="R103" s="10">
        <f>IF($B103="","",$I103-SUM($J103:$N103,$P103:$Q103))</f>
        <v/>
      </c>
      <c r="S103" s="10">
        <f>IF($B103="","",IF($R103&gt;0,$R103*'Proyección 5 años'!$B$5,0))</f>
        <v/>
      </c>
      <c r="T103" s="10">
        <f>IF($B103="","",$R103-$S103)</f>
        <v/>
      </c>
      <c r="U103" s="10">
        <f>IF($B103="","",MAX(0,IFERROR(VLOOKUP($B103,'Cartera'!$A$5:$AC$104,15,FALSE)-($A103-2026+1)*VLOOKUP($B103,'Cartera'!$A$5:$AC$104,19,FALSE)*12*0.55,0)))</f>
        <v/>
      </c>
      <c r="V103" s="10">
        <f>IF($B103="","",$D103*(1+'Proyección 5 años'!$B$3)^($A103-2026))</f>
        <v/>
      </c>
      <c r="W103" s="11">
        <f>IF($B103="","",'Proyección 5 años'!$B$3)</f>
        <v/>
      </c>
      <c r="X103" s="10">
        <f>IF($B103="","",$V103-$U103)</f>
        <v/>
      </c>
      <c r="Y103" s="11">
        <f>IF($B103="","",IFERROR($T103/$D103,0))</f>
        <v/>
      </c>
    </row>
    <row r="104" ht="21" customHeight="1">
      <c r="A104" s="3" t="n"/>
      <c r="B104" s="3" t="n"/>
      <c r="C104" s="15">
        <f>IF($B104="","",IFERROR(VLOOKUP($B104,'Cartera'!$A$5:$AC$104,5,FALSE),""))</f>
        <v/>
      </c>
      <c r="D104" s="7">
        <f>IF($B104="","",IFERROR(VLOOKUP($B104,'Cartera'!$A$5:$AC$104,14,FALSE),0))</f>
        <v/>
      </c>
      <c r="E104" s="7">
        <f>IF($B104="","",IFERROR(VLOOKUP($B104,'Cartera'!$A$5:$AC$104,20,FALSE)*(1+$F104)^($A104-2026),0))</f>
        <v/>
      </c>
      <c r="F104" s="9">
        <f>IF($B104="","",IFERROR(VLOOKUP($B104,'Cartera'!$A$5:$AC$104,21,FALSE),0))</f>
        <v/>
      </c>
      <c r="G104" s="7">
        <f>IF($B104="","",$E104*12)</f>
        <v/>
      </c>
      <c r="H104" s="9">
        <f>IF($B104="","",IFERROR(VLOOKUP($B104,'Cartera'!$A$5:$AC$104,25,FALSE),'Proyección 5 años'!$E$4))</f>
        <v/>
      </c>
      <c r="I104" s="7">
        <f>IF($B104="","",$G104*$H104)</f>
        <v/>
      </c>
      <c r="J104" s="7">
        <f>IF($B104="","",IFERROR(VLOOKUP($B104,'Cartera'!$A$5:$AC$104,22,FALSE)*12,0))</f>
        <v/>
      </c>
      <c r="K104" s="7">
        <f>IF($B104="","",IFERROR(VLOOKUP($B104,'Cartera'!$A$5:$AC$104,23,FALSE),0))</f>
        <v/>
      </c>
      <c r="L104" s="7">
        <f>IF($B104="","",IFERROR(VLOOKUP($B104,'Cartera'!$A$5:$AC$104,24,FALSE),0))</f>
        <v/>
      </c>
      <c r="M104" s="7">
        <f>IF($B104="","",$I104*'Proyección 5 años'!$E$3)</f>
        <v/>
      </c>
      <c r="N104" s="7">
        <f>IF($B104="","",$I104*'Proyección 5 años'!$B$4)</f>
        <v/>
      </c>
      <c r="O104" s="7">
        <f>IF($B104="","",SUM($J104:$N104))</f>
        <v/>
      </c>
      <c r="P104" s="7">
        <f>IF($B104="","",IFERROR(VLOOKUP($B104,'Cartera'!$A$5:$AC$104,15,FALSE)*VLOOKUP($B104,'Cartera'!$A$5:$AC$104,17,FALSE),0))</f>
        <v/>
      </c>
      <c r="Q104" s="7">
        <f>IF($B104="","",$D104*'Proyección 5 años'!$E$5)</f>
        <v/>
      </c>
      <c r="R104" s="7">
        <f>IF($B104="","",$I104-SUM($J104:$N104,$P104:$Q104))</f>
        <v/>
      </c>
      <c r="S104" s="7">
        <f>IF($B104="","",IF($R104&gt;0,$R104*'Proyección 5 años'!$B$5,0))</f>
        <v/>
      </c>
      <c r="T104" s="7">
        <f>IF($B104="","",$R104-$S104)</f>
        <v/>
      </c>
      <c r="U104" s="7">
        <f>IF($B104="","",MAX(0,IFERROR(VLOOKUP($B104,'Cartera'!$A$5:$AC$104,15,FALSE)-($A104-2026+1)*VLOOKUP($B104,'Cartera'!$A$5:$AC$104,19,FALSE)*12*0.55,0)))</f>
        <v/>
      </c>
      <c r="V104" s="7">
        <f>IF($B104="","",$D104*(1+'Proyección 5 años'!$B$3)^($A104-2026))</f>
        <v/>
      </c>
      <c r="W104" s="9">
        <f>IF($B104="","",'Proyección 5 años'!$B$3)</f>
        <v/>
      </c>
      <c r="X104" s="7">
        <f>IF($B104="","",$V104-$U104)</f>
        <v/>
      </c>
      <c r="Y104" s="9">
        <f>IF($B104="","",IFERROR($T104/$D104,0))</f>
        <v/>
      </c>
    </row>
    <row r="105" ht="21" customHeight="1">
      <c r="A105" s="3" t="n"/>
      <c r="B105" s="3" t="n"/>
      <c r="C105" s="16">
        <f>IF($B105="","",IFERROR(VLOOKUP($B105,'Cartera'!$A$5:$AC$104,5,FALSE),""))</f>
        <v/>
      </c>
      <c r="D105" s="10">
        <f>IF($B105="","",IFERROR(VLOOKUP($B105,'Cartera'!$A$5:$AC$104,14,FALSE),0))</f>
        <v/>
      </c>
      <c r="E105" s="10">
        <f>IF($B105="","",IFERROR(VLOOKUP($B105,'Cartera'!$A$5:$AC$104,20,FALSE)*(1+$F105)^($A105-2026),0))</f>
        <v/>
      </c>
      <c r="F105" s="11">
        <f>IF($B105="","",IFERROR(VLOOKUP($B105,'Cartera'!$A$5:$AC$104,21,FALSE),0))</f>
        <v/>
      </c>
      <c r="G105" s="10">
        <f>IF($B105="","",$E105*12)</f>
        <v/>
      </c>
      <c r="H105" s="11">
        <f>IF($B105="","",IFERROR(VLOOKUP($B105,'Cartera'!$A$5:$AC$104,25,FALSE),'Proyección 5 años'!$E$4))</f>
        <v/>
      </c>
      <c r="I105" s="10">
        <f>IF($B105="","",$G105*$H105)</f>
        <v/>
      </c>
      <c r="J105" s="10">
        <f>IF($B105="","",IFERROR(VLOOKUP($B105,'Cartera'!$A$5:$AC$104,22,FALSE)*12,0))</f>
        <v/>
      </c>
      <c r="K105" s="10">
        <f>IF($B105="","",IFERROR(VLOOKUP($B105,'Cartera'!$A$5:$AC$104,23,FALSE),0))</f>
        <v/>
      </c>
      <c r="L105" s="10">
        <f>IF($B105="","",IFERROR(VLOOKUP($B105,'Cartera'!$A$5:$AC$104,24,FALSE),0))</f>
        <v/>
      </c>
      <c r="M105" s="10">
        <f>IF($B105="","",$I105*'Proyección 5 años'!$E$3)</f>
        <v/>
      </c>
      <c r="N105" s="10">
        <f>IF($B105="","",$I105*'Proyección 5 años'!$B$4)</f>
        <v/>
      </c>
      <c r="O105" s="10">
        <f>IF($B105="","",SUM($J105:$N105))</f>
        <v/>
      </c>
      <c r="P105" s="10">
        <f>IF($B105="","",IFERROR(VLOOKUP($B105,'Cartera'!$A$5:$AC$104,15,FALSE)*VLOOKUP($B105,'Cartera'!$A$5:$AC$104,17,FALSE),0))</f>
        <v/>
      </c>
      <c r="Q105" s="10">
        <f>IF($B105="","",$D105*'Proyección 5 años'!$E$5)</f>
        <v/>
      </c>
      <c r="R105" s="10">
        <f>IF($B105="","",$I105-SUM($J105:$N105,$P105:$Q105))</f>
        <v/>
      </c>
      <c r="S105" s="10">
        <f>IF($B105="","",IF($R105&gt;0,$R105*'Proyección 5 años'!$B$5,0))</f>
        <v/>
      </c>
      <c r="T105" s="10">
        <f>IF($B105="","",$R105-$S105)</f>
        <v/>
      </c>
      <c r="U105" s="10">
        <f>IF($B105="","",MAX(0,IFERROR(VLOOKUP($B105,'Cartera'!$A$5:$AC$104,15,FALSE)-($A105-2026+1)*VLOOKUP($B105,'Cartera'!$A$5:$AC$104,19,FALSE)*12*0.55,0)))</f>
        <v/>
      </c>
      <c r="V105" s="10">
        <f>IF($B105="","",$D105*(1+'Proyección 5 años'!$B$3)^($A105-2026))</f>
        <v/>
      </c>
      <c r="W105" s="11">
        <f>IF($B105="","",'Proyección 5 años'!$B$3)</f>
        <v/>
      </c>
      <c r="X105" s="10">
        <f>IF($B105="","",$V105-$U105)</f>
        <v/>
      </c>
      <c r="Y105" s="11">
        <f>IF($B105="","",IFERROR($T105/$D105,0))</f>
        <v/>
      </c>
    </row>
    <row r="106" ht="21" customHeight="1">
      <c r="A106" s="3" t="n"/>
      <c r="B106" s="3" t="n"/>
      <c r="C106" s="15">
        <f>IF($B106="","",IFERROR(VLOOKUP($B106,'Cartera'!$A$5:$AC$104,5,FALSE),""))</f>
        <v/>
      </c>
      <c r="D106" s="7">
        <f>IF($B106="","",IFERROR(VLOOKUP($B106,'Cartera'!$A$5:$AC$104,14,FALSE),0))</f>
        <v/>
      </c>
      <c r="E106" s="7">
        <f>IF($B106="","",IFERROR(VLOOKUP($B106,'Cartera'!$A$5:$AC$104,20,FALSE)*(1+$F106)^($A106-2026),0))</f>
        <v/>
      </c>
      <c r="F106" s="9">
        <f>IF($B106="","",IFERROR(VLOOKUP($B106,'Cartera'!$A$5:$AC$104,21,FALSE),0))</f>
        <v/>
      </c>
      <c r="G106" s="7">
        <f>IF($B106="","",$E106*12)</f>
        <v/>
      </c>
      <c r="H106" s="9">
        <f>IF($B106="","",IFERROR(VLOOKUP($B106,'Cartera'!$A$5:$AC$104,25,FALSE),'Proyección 5 años'!$E$4))</f>
        <v/>
      </c>
      <c r="I106" s="7">
        <f>IF($B106="","",$G106*$H106)</f>
        <v/>
      </c>
      <c r="J106" s="7">
        <f>IF($B106="","",IFERROR(VLOOKUP($B106,'Cartera'!$A$5:$AC$104,22,FALSE)*12,0))</f>
        <v/>
      </c>
      <c r="K106" s="7">
        <f>IF($B106="","",IFERROR(VLOOKUP($B106,'Cartera'!$A$5:$AC$104,23,FALSE),0))</f>
        <v/>
      </c>
      <c r="L106" s="7">
        <f>IF($B106="","",IFERROR(VLOOKUP($B106,'Cartera'!$A$5:$AC$104,24,FALSE),0))</f>
        <v/>
      </c>
      <c r="M106" s="7">
        <f>IF($B106="","",$I106*'Proyección 5 años'!$E$3)</f>
        <v/>
      </c>
      <c r="N106" s="7">
        <f>IF($B106="","",$I106*'Proyección 5 años'!$B$4)</f>
        <v/>
      </c>
      <c r="O106" s="7">
        <f>IF($B106="","",SUM($J106:$N106))</f>
        <v/>
      </c>
      <c r="P106" s="7">
        <f>IF($B106="","",IFERROR(VLOOKUP($B106,'Cartera'!$A$5:$AC$104,15,FALSE)*VLOOKUP($B106,'Cartera'!$A$5:$AC$104,17,FALSE),0))</f>
        <v/>
      </c>
      <c r="Q106" s="7">
        <f>IF($B106="","",$D106*'Proyección 5 años'!$E$5)</f>
        <v/>
      </c>
      <c r="R106" s="7">
        <f>IF($B106="","",$I106-SUM($J106:$N106,$P106:$Q106))</f>
        <v/>
      </c>
      <c r="S106" s="7">
        <f>IF($B106="","",IF($R106&gt;0,$R106*'Proyección 5 años'!$B$5,0))</f>
        <v/>
      </c>
      <c r="T106" s="7">
        <f>IF($B106="","",$R106-$S106)</f>
        <v/>
      </c>
      <c r="U106" s="7">
        <f>IF($B106="","",MAX(0,IFERROR(VLOOKUP($B106,'Cartera'!$A$5:$AC$104,15,FALSE)-($A106-2026+1)*VLOOKUP($B106,'Cartera'!$A$5:$AC$104,19,FALSE)*12*0.55,0)))</f>
        <v/>
      </c>
      <c r="V106" s="7">
        <f>IF($B106="","",$D106*(1+'Proyección 5 años'!$B$3)^($A106-2026))</f>
        <v/>
      </c>
      <c r="W106" s="9">
        <f>IF($B106="","",'Proyección 5 años'!$B$3)</f>
        <v/>
      </c>
      <c r="X106" s="7">
        <f>IF($B106="","",$V106-$U106)</f>
        <v/>
      </c>
      <c r="Y106" s="9">
        <f>IF($B106="","",IFERROR($T106/$D106,0))</f>
        <v/>
      </c>
    </row>
    <row r="107" ht="21" customHeight="1">
      <c r="A107" s="3" t="n"/>
      <c r="B107" s="3" t="n"/>
      <c r="C107" s="16">
        <f>IF($B107="","",IFERROR(VLOOKUP($B107,'Cartera'!$A$5:$AC$104,5,FALSE),""))</f>
        <v/>
      </c>
      <c r="D107" s="10">
        <f>IF($B107="","",IFERROR(VLOOKUP($B107,'Cartera'!$A$5:$AC$104,14,FALSE),0))</f>
        <v/>
      </c>
      <c r="E107" s="10">
        <f>IF($B107="","",IFERROR(VLOOKUP($B107,'Cartera'!$A$5:$AC$104,20,FALSE)*(1+$F107)^($A107-2026),0))</f>
        <v/>
      </c>
      <c r="F107" s="11">
        <f>IF($B107="","",IFERROR(VLOOKUP($B107,'Cartera'!$A$5:$AC$104,21,FALSE),0))</f>
        <v/>
      </c>
      <c r="G107" s="10">
        <f>IF($B107="","",$E107*12)</f>
        <v/>
      </c>
      <c r="H107" s="11">
        <f>IF($B107="","",IFERROR(VLOOKUP($B107,'Cartera'!$A$5:$AC$104,25,FALSE),'Proyección 5 años'!$E$4))</f>
        <v/>
      </c>
      <c r="I107" s="10">
        <f>IF($B107="","",$G107*$H107)</f>
        <v/>
      </c>
      <c r="J107" s="10">
        <f>IF($B107="","",IFERROR(VLOOKUP($B107,'Cartera'!$A$5:$AC$104,22,FALSE)*12,0))</f>
        <v/>
      </c>
      <c r="K107" s="10">
        <f>IF($B107="","",IFERROR(VLOOKUP($B107,'Cartera'!$A$5:$AC$104,23,FALSE),0))</f>
        <v/>
      </c>
      <c r="L107" s="10">
        <f>IF($B107="","",IFERROR(VLOOKUP($B107,'Cartera'!$A$5:$AC$104,24,FALSE),0))</f>
        <v/>
      </c>
      <c r="M107" s="10">
        <f>IF($B107="","",$I107*'Proyección 5 años'!$E$3)</f>
        <v/>
      </c>
      <c r="N107" s="10">
        <f>IF($B107="","",$I107*'Proyección 5 años'!$B$4)</f>
        <v/>
      </c>
      <c r="O107" s="10">
        <f>IF($B107="","",SUM($J107:$N107))</f>
        <v/>
      </c>
      <c r="P107" s="10">
        <f>IF($B107="","",IFERROR(VLOOKUP($B107,'Cartera'!$A$5:$AC$104,15,FALSE)*VLOOKUP($B107,'Cartera'!$A$5:$AC$104,17,FALSE),0))</f>
        <v/>
      </c>
      <c r="Q107" s="10">
        <f>IF($B107="","",$D107*'Proyección 5 años'!$E$5)</f>
        <v/>
      </c>
      <c r="R107" s="10">
        <f>IF($B107="","",$I107-SUM($J107:$N107,$P107:$Q107))</f>
        <v/>
      </c>
      <c r="S107" s="10">
        <f>IF($B107="","",IF($R107&gt;0,$R107*'Proyección 5 años'!$B$5,0))</f>
        <v/>
      </c>
      <c r="T107" s="10">
        <f>IF($B107="","",$R107-$S107)</f>
        <v/>
      </c>
      <c r="U107" s="10">
        <f>IF($B107="","",MAX(0,IFERROR(VLOOKUP($B107,'Cartera'!$A$5:$AC$104,15,FALSE)-($A107-2026+1)*VLOOKUP($B107,'Cartera'!$A$5:$AC$104,19,FALSE)*12*0.55,0)))</f>
        <v/>
      </c>
      <c r="V107" s="10">
        <f>IF($B107="","",$D107*(1+'Proyección 5 años'!$B$3)^($A107-2026))</f>
        <v/>
      </c>
      <c r="W107" s="11">
        <f>IF($B107="","",'Proyección 5 años'!$B$3)</f>
        <v/>
      </c>
      <c r="X107" s="10">
        <f>IF($B107="","",$V107-$U107)</f>
        <v/>
      </c>
      <c r="Y107" s="11">
        <f>IF($B107="","",IFERROR($T107/$D107,0))</f>
        <v/>
      </c>
    </row>
    <row r="108" ht="21" customHeight="1">
      <c r="A108" s="3" t="n"/>
      <c r="B108" s="3" t="n"/>
      <c r="C108" s="15">
        <f>IF($B108="","",IFERROR(VLOOKUP($B108,'Cartera'!$A$5:$AC$104,5,FALSE),""))</f>
        <v/>
      </c>
      <c r="D108" s="7">
        <f>IF($B108="","",IFERROR(VLOOKUP($B108,'Cartera'!$A$5:$AC$104,14,FALSE),0))</f>
        <v/>
      </c>
      <c r="E108" s="7">
        <f>IF($B108="","",IFERROR(VLOOKUP($B108,'Cartera'!$A$5:$AC$104,20,FALSE)*(1+$F108)^($A108-2026),0))</f>
        <v/>
      </c>
      <c r="F108" s="9">
        <f>IF($B108="","",IFERROR(VLOOKUP($B108,'Cartera'!$A$5:$AC$104,21,FALSE),0))</f>
        <v/>
      </c>
      <c r="G108" s="7">
        <f>IF($B108="","",$E108*12)</f>
        <v/>
      </c>
      <c r="H108" s="9">
        <f>IF($B108="","",IFERROR(VLOOKUP($B108,'Cartera'!$A$5:$AC$104,25,FALSE),'Proyección 5 años'!$E$4))</f>
        <v/>
      </c>
      <c r="I108" s="7">
        <f>IF($B108="","",$G108*$H108)</f>
        <v/>
      </c>
      <c r="J108" s="7">
        <f>IF($B108="","",IFERROR(VLOOKUP($B108,'Cartera'!$A$5:$AC$104,22,FALSE)*12,0))</f>
        <v/>
      </c>
      <c r="K108" s="7">
        <f>IF($B108="","",IFERROR(VLOOKUP($B108,'Cartera'!$A$5:$AC$104,23,FALSE),0))</f>
        <v/>
      </c>
      <c r="L108" s="7">
        <f>IF($B108="","",IFERROR(VLOOKUP($B108,'Cartera'!$A$5:$AC$104,24,FALSE),0))</f>
        <v/>
      </c>
      <c r="M108" s="7">
        <f>IF($B108="","",$I108*'Proyección 5 años'!$E$3)</f>
        <v/>
      </c>
      <c r="N108" s="7">
        <f>IF($B108="","",$I108*'Proyección 5 años'!$B$4)</f>
        <v/>
      </c>
      <c r="O108" s="7">
        <f>IF($B108="","",SUM($J108:$N108))</f>
        <v/>
      </c>
      <c r="P108" s="7">
        <f>IF($B108="","",IFERROR(VLOOKUP($B108,'Cartera'!$A$5:$AC$104,15,FALSE)*VLOOKUP($B108,'Cartera'!$A$5:$AC$104,17,FALSE),0))</f>
        <v/>
      </c>
      <c r="Q108" s="7">
        <f>IF($B108="","",$D108*'Proyección 5 años'!$E$5)</f>
        <v/>
      </c>
      <c r="R108" s="7">
        <f>IF($B108="","",$I108-SUM($J108:$N108,$P108:$Q108))</f>
        <v/>
      </c>
      <c r="S108" s="7">
        <f>IF($B108="","",IF($R108&gt;0,$R108*'Proyección 5 años'!$B$5,0))</f>
        <v/>
      </c>
      <c r="T108" s="7">
        <f>IF($B108="","",$R108-$S108)</f>
        <v/>
      </c>
      <c r="U108" s="7">
        <f>IF($B108="","",MAX(0,IFERROR(VLOOKUP($B108,'Cartera'!$A$5:$AC$104,15,FALSE)-($A108-2026+1)*VLOOKUP($B108,'Cartera'!$A$5:$AC$104,19,FALSE)*12*0.55,0)))</f>
        <v/>
      </c>
      <c r="V108" s="7">
        <f>IF($B108="","",$D108*(1+'Proyección 5 años'!$B$3)^($A108-2026))</f>
        <v/>
      </c>
      <c r="W108" s="9">
        <f>IF($B108="","",'Proyección 5 años'!$B$3)</f>
        <v/>
      </c>
      <c r="X108" s="7">
        <f>IF($B108="","",$V108-$U108)</f>
        <v/>
      </c>
      <c r="Y108" s="9">
        <f>IF($B108="","",IFERROR($T108/$D108,0))</f>
        <v/>
      </c>
    </row>
    <row r="109" ht="21" customHeight="1">
      <c r="A109" s="3" t="n"/>
      <c r="B109" s="3" t="n"/>
      <c r="C109" s="16">
        <f>IF($B109="","",IFERROR(VLOOKUP($B109,'Cartera'!$A$5:$AC$104,5,FALSE),""))</f>
        <v/>
      </c>
      <c r="D109" s="10">
        <f>IF($B109="","",IFERROR(VLOOKUP($B109,'Cartera'!$A$5:$AC$104,14,FALSE),0))</f>
        <v/>
      </c>
      <c r="E109" s="10">
        <f>IF($B109="","",IFERROR(VLOOKUP($B109,'Cartera'!$A$5:$AC$104,20,FALSE)*(1+$F109)^($A109-2026),0))</f>
        <v/>
      </c>
      <c r="F109" s="11">
        <f>IF($B109="","",IFERROR(VLOOKUP($B109,'Cartera'!$A$5:$AC$104,21,FALSE),0))</f>
        <v/>
      </c>
      <c r="G109" s="10">
        <f>IF($B109="","",$E109*12)</f>
        <v/>
      </c>
      <c r="H109" s="11">
        <f>IF($B109="","",IFERROR(VLOOKUP($B109,'Cartera'!$A$5:$AC$104,25,FALSE),'Proyección 5 años'!$E$4))</f>
        <v/>
      </c>
      <c r="I109" s="10">
        <f>IF($B109="","",$G109*$H109)</f>
        <v/>
      </c>
      <c r="J109" s="10">
        <f>IF($B109="","",IFERROR(VLOOKUP($B109,'Cartera'!$A$5:$AC$104,22,FALSE)*12,0))</f>
        <v/>
      </c>
      <c r="K109" s="10">
        <f>IF($B109="","",IFERROR(VLOOKUP($B109,'Cartera'!$A$5:$AC$104,23,FALSE),0))</f>
        <v/>
      </c>
      <c r="L109" s="10">
        <f>IF($B109="","",IFERROR(VLOOKUP($B109,'Cartera'!$A$5:$AC$104,24,FALSE),0))</f>
        <v/>
      </c>
      <c r="M109" s="10">
        <f>IF($B109="","",$I109*'Proyección 5 años'!$E$3)</f>
        <v/>
      </c>
      <c r="N109" s="10">
        <f>IF($B109="","",$I109*'Proyección 5 años'!$B$4)</f>
        <v/>
      </c>
      <c r="O109" s="10">
        <f>IF($B109="","",SUM($J109:$N109))</f>
        <v/>
      </c>
      <c r="P109" s="10">
        <f>IF($B109="","",IFERROR(VLOOKUP($B109,'Cartera'!$A$5:$AC$104,15,FALSE)*VLOOKUP($B109,'Cartera'!$A$5:$AC$104,17,FALSE),0))</f>
        <v/>
      </c>
      <c r="Q109" s="10">
        <f>IF($B109="","",$D109*'Proyección 5 años'!$E$5)</f>
        <v/>
      </c>
      <c r="R109" s="10">
        <f>IF($B109="","",$I109-SUM($J109:$N109,$P109:$Q109))</f>
        <v/>
      </c>
      <c r="S109" s="10">
        <f>IF($B109="","",IF($R109&gt;0,$R109*'Proyección 5 años'!$B$5,0))</f>
        <v/>
      </c>
      <c r="T109" s="10">
        <f>IF($B109="","",$R109-$S109)</f>
        <v/>
      </c>
      <c r="U109" s="10">
        <f>IF($B109="","",MAX(0,IFERROR(VLOOKUP($B109,'Cartera'!$A$5:$AC$104,15,FALSE)-($A109-2026+1)*VLOOKUP($B109,'Cartera'!$A$5:$AC$104,19,FALSE)*12*0.55,0)))</f>
        <v/>
      </c>
      <c r="V109" s="10">
        <f>IF($B109="","",$D109*(1+'Proyección 5 años'!$B$3)^($A109-2026))</f>
        <v/>
      </c>
      <c r="W109" s="11">
        <f>IF($B109="","",'Proyección 5 años'!$B$3)</f>
        <v/>
      </c>
      <c r="X109" s="10">
        <f>IF($B109="","",$V109-$U109)</f>
        <v/>
      </c>
      <c r="Y109" s="11">
        <f>IF($B109="","",IFERROR($T109/$D109,0))</f>
        <v/>
      </c>
    </row>
    <row r="110" ht="21" customHeight="1">
      <c r="A110" s="3" t="n"/>
      <c r="B110" s="3" t="n"/>
      <c r="C110" s="15">
        <f>IF($B110="","",IFERROR(VLOOKUP($B110,'Cartera'!$A$5:$AC$104,5,FALSE),""))</f>
        <v/>
      </c>
      <c r="D110" s="7">
        <f>IF($B110="","",IFERROR(VLOOKUP($B110,'Cartera'!$A$5:$AC$104,14,FALSE),0))</f>
        <v/>
      </c>
      <c r="E110" s="7">
        <f>IF($B110="","",IFERROR(VLOOKUP($B110,'Cartera'!$A$5:$AC$104,20,FALSE)*(1+$F110)^($A110-2026),0))</f>
        <v/>
      </c>
      <c r="F110" s="9">
        <f>IF($B110="","",IFERROR(VLOOKUP($B110,'Cartera'!$A$5:$AC$104,21,FALSE),0))</f>
        <v/>
      </c>
      <c r="G110" s="7">
        <f>IF($B110="","",$E110*12)</f>
        <v/>
      </c>
      <c r="H110" s="9">
        <f>IF($B110="","",IFERROR(VLOOKUP($B110,'Cartera'!$A$5:$AC$104,25,FALSE),'Proyección 5 años'!$E$4))</f>
        <v/>
      </c>
      <c r="I110" s="7">
        <f>IF($B110="","",$G110*$H110)</f>
        <v/>
      </c>
      <c r="J110" s="7">
        <f>IF($B110="","",IFERROR(VLOOKUP($B110,'Cartera'!$A$5:$AC$104,22,FALSE)*12,0))</f>
        <v/>
      </c>
      <c r="K110" s="7">
        <f>IF($B110="","",IFERROR(VLOOKUP($B110,'Cartera'!$A$5:$AC$104,23,FALSE),0))</f>
        <v/>
      </c>
      <c r="L110" s="7">
        <f>IF($B110="","",IFERROR(VLOOKUP($B110,'Cartera'!$A$5:$AC$104,24,FALSE),0))</f>
        <v/>
      </c>
      <c r="M110" s="7">
        <f>IF($B110="","",$I110*'Proyección 5 años'!$E$3)</f>
        <v/>
      </c>
      <c r="N110" s="7">
        <f>IF($B110="","",$I110*'Proyección 5 años'!$B$4)</f>
        <v/>
      </c>
      <c r="O110" s="7">
        <f>IF($B110="","",SUM($J110:$N110))</f>
        <v/>
      </c>
      <c r="P110" s="7">
        <f>IF($B110="","",IFERROR(VLOOKUP($B110,'Cartera'!$A$5:$AC$104,15,FALSE)*VLOOKUP($B110,'Cartera'!$A$5:$AC$104,17,FALSE),0))</f>
        <v/>
      </c>
      <c r="Q110" s="7">
        <f>IF($B110="","",$D110*'Proyección 5 años'!$E$5)</f>
        <v/>
      </c>
      <c r="R110" s="7">
        <f>IF($B110="","",$I110-SUM($J110:$N110,$P110:$Q110))</f>
        <v/>
      </c>
      <c r="S110" s="7">
        <f>IF($B110="","",IF($R110&gt;0,$R110*'Proyección 5 años'!$B$5,0))</f>
        <v/>
      </c>
      <c r="T110" s="7">
        <f>IF($B110="","",$R110-$S110)</f>
        <v/>
      </c>
      <c r="U110" s="7">
        <f>IF($B110="","",MAX(0,IFERROR(VLOOKUP($B110,'Cartera'!$A$5:$AC$104,15,FALSE)-($A110-2026+1)*VLOOKUP($B110,'Cartera'!$A$5:$AC$104,19,FALSE)*12*0.55,0)))</f>
        <v/>
      </c>
      <c r="V110" s="7">
        <f>IF($B110="","",$D110*(1+'Proyección 5 años'!$B$3)^($A110-2026))</f>
        <v/>
      </c>
      <c r="W110" s="9">
        <f>IF($B110="","",'Proyección 5 años'!$B$3)</f>
        <v/>
      </c>
      <c r="X110" s="7">
        <f>IF($B110="","",$V110-$U110)</f>
        <v/>
      </c>
      <c r="Y110" s="9">
        <f>IF($B110="","",IFERROR($T110/$D110,0))</f>
        <v/>
      </c>
    </row>
    <row r="111" ht="21" customHeight="1">
      <c r="A111" s="3" t="n"/>
      <c r="B111" s="3" t="n"/>
      <c r="C111" s="16">
        <f>IF($B111="","",IFERROR(VLOOKUP($B111,'Cartera'!$A$5:$AC$104,5,FALSE),""))</f>
        <v/>
      </c>
      <c r="D111" s="10">
        <f>IF($B111="","",IFERROR(VLOOKUP($B111,'Cartera'!$A$5:$AC$104,14,FALSE),0))</f>
        <v/>
      </c>
      <c r="E111" s="10">
        <f>IF($B111="","",IFERROR(VLOOKUP($B111,'Cartera'!$A$5:$AC$104,20,FALSE)*(1+$F111)^($A111-2026),0))</f>
        <v/>
      </c>
      <c r="F111" s="11">
        <f>IF($B111="","",IFERROR(VLOOKUP($B111,'Cartera'!$A$5:$AC$104,21,FALSE),0))</f>
        <v/>
      </c>
      <c r="G111" s="10">
        <f>IF($B111="","",$E111*12)</f>
        <v/>
      </c>
      <c r="H111" s="11">
        <f>IF($B111="","",IFERROR(VLOOKUP($B111,'Cartera'!$A$5:$AC$104,25,FALSE),'Proyección 5 años'!$E$4))</f>
        <v/>
      </c>
      <c r="I111" s="10">
        <f>IF($B111="","",$G111*$H111)</f>
        <v/>
      </c>
      <c r="J111" s="10">
        <f>IF($B111="","",IFERROR(VLOOKUP($B111,'Cartera'!$A$5:$AC$104,22,FALSE)*12,0))</f>
        <v/>
      </c>
      <c r="K111" s="10">
        <f>IF($B111="","",IFERROR(VLOOKUP($B111,'Cartera'!$A$5:$AC$104,23,FALSE),0))</f>
        <v/>
      </c>
      <c r="L111" s="10">
        <f>IF($B111="","",IFERROR(VLOOKUP($B111,'Cartera'!$A$5:$AC$104,24,FALSE),0))</f>
        <v/>
      </c>
      <c r="M111" s="10">
        <f>IF($B111="","",$I111*'Proyección 5 años'!$E$3)</f>
        <v/>
      </c>
      <c r="N111" s="10">
        <f>IF($B111="","",$I111*'Proyección 5 años'!$B$4)</f>
        <v/>
      </c>
      <c r="O111" s="10">
        <f>IF($B111="","",SUM($J111:$N111))</f>
        <v/>
      </c>
      <c r="P111" s="10">
        <f>IF($B111="","",IFERROR(VLOOKUP($B111,'Cartera'!$A$5:$AC$104,15,FALSE)*VLOOKUP($B111,'Cartera'!$A$5:$AC$104,17,FALSE),0))</f>
        <v/>
      </c>
      <c r="Q111" s="10">
        <f>IF($B111="","",$D111*'Proyección 5 años'!$E$5)</f>
        <v/>
      </c>
      <c r="R111" s="10">
        <f>IF($B111="","",$I111-SUM($J111:$N111,$P111:$Q111))</f>
        <v/>
      </c>
      <c r="S111" s="10">
        <f>IF($B111="","",IF($R111&gt;0,$R111*'Proyección 5 años'!$B$5,0))</f>
        <v/>
      </c>
      <c r="T111" s="10">
        <f>IF($B111="","",$R111-$S111)</f>
        <v/>
      </c>
      <c r="U111" s="10">
        <f>IF($B111="","",MAX(0,IFERROR(VLOOKUP($B111,'Cartera'!$A$5:$AC$104,15,FALSE)-($A111-2026+1)*VLOOKUP($B111,'Cartera'!$A$5:$AC$104,19,FALSE)*12*0.55,0)))</f>
        <v/>
      </c>
      <c r="V111" s="10">
        <f>IF($B111="","",$D111*(1+'Proyección 5 años'!$B$3)^($A111-2026))</f>
        <v/>
      </c>
      <c r="W111" s="11">
        <f>IF($B111="","",'Proyección 5 años'!$B$3)</f>
        <v/>
      </c>
      <c r="X111" s="10">
        <f>IF($B111="","",$V111-$U111)</f>
        <v/>
      </c>
      <c r="Y111" s="11">
        <f>IF($B111="","",IFERROR($T111/$D111,0))</f>
        <v/>
      </c>
    </row>
    <row r="112" ht="21" customHeight="1">
      <c r="A112" s="3" t="n"/>
      <c r="B112" s="3" t="n"/>
      <c r="C112" s="15">
        <f>IF($B112="","",IFERROR(VLOOKUP($B112,'Cartera'!$A$5:$AC$104,5,FALSE),""))</f>
        <v/>
      </c>
      <c r="D112" s="7">
        <f>IF($B112="","",IFERROR(VLOOKUP($B112,'Cartera'!$A$5:$AC$104,14,FALSE),0))</f>
        <v/>
      </c>
      <c r="E112" s="7">
        <f>IF($B112="","",IFERROR(VLOOKUP($B112,'Cartera'!$A$5:$AC$104,20,FALSE)*(1+$F112)^($A112-2026),0))</f>
        <v/>
      </c>
      <c r="F112" s="9">
        <f>IF($B112="","",IFERROR(VLOOKUP($B112,'Cartera'!$A$5:$AC$104,21,FALSE),0))</f>
        <v/>
      </c>
      <c r="G112" s="7">
        <f>IF($B112="","",$E112*12)</f>
        <v/>
      </c>
      <c r="H112" s="9">
        <f>IF($B112="","",IFERROR(VLOOKUP($B112,'Cartera'!$A$5:$AC$104,25,FALSE),'Proyección 5 años'!$E$4))</f>
        <v/>
      </c>
      <c r="I112" s="7">
        <f>IF($B112="","",$G112*$H112)</f>
        <v/>
      </c>
      <c r="J112" s="7">
        <f>IF($B112="","",IFERROR(VLOOKUP($B112,'Cartera'!$A$5:$AC$104,22,FALSE)*12,0))</f>
        <v/>
      </c>
      <c r="K112" s="7">
        <f>IF($B112="","",IFERROR(VLOOKUP($B112,'Cartera'!$A$5:$AC$104,23,FALSE),0))</f>
        <v/>
      </c>
      <c r="L112" s="7">
        <f>IF($B112="","",IFERROR(VLOOKUP($B112,'Cartera'!$A$5:$AC$104,24,FALSE),0))</f>
        <v/>
      </c>
      <c r="M112" s="7">
        <f>IF($B112="","",$I112*'Proyección 5 años'!$E$3)</f>
        <v/>
      </c>
      <c r="N112" s="7">
        <f>IF($B112="","",$I112*'Proyección 5 años'!$B$4)</f>
        <v/>
      </c>
      <c r="O112" s="7">
        <f>IF($B112="","",SUM($J112:$N112))</f>
        <v/>
      </c>
      <c r="P112" s="7">
        <f>IF($B112="","",IFERROR(VLOOKUP($B112,'Cartera'!$A$5:$AC$104,15,FALSE)*VLOOKUP($B112,'Cartera'!$A$5:$AC$104,17,FALSE),0))</f>
        <v/>
      </c>
      <c r="Q112" s="7">
        <f>IF($B112="","",$D112*'Proyección 5 años'!$E$5)</f>
        <v/>
      </c>
      <c r="R112" s="7">
        <f>IF($B112="","",$I112-SUM($J112:$N112,$P112:$Q112))</f>
        <v/>
      </c>
      <c r="S112" s="7">
        <f>IF($B112="","",IF($R112&gt;0,$R112*'Proyección 5 años'!$B$5,0))</f>
        <v/>
      </c>
      <c r="T112" s="7">
        <f>IF($B112="","",$R112-$S112)</f>
        <v/>
      </c>
      <c r="U112" s="7">
        <f>IF($B112="","",MAX(0,IFERROR(VLOOKUP($B112,'Cartera'!$A$5:$AC$104,15,FALSE)-($A112-2026+1)*VLOOKUP($B112,'Cartera'!$A$5:$AC$104,19,FALSE)*12*0.55,0)))</f>
        <v/>
      </c>
      <c r="V112" s="7">
        <f>IF($B112="","",$D112*(1+'Proyección 5 años'!$B$3)^($A112-2026))</f>
        <v/>
      </c>
      <c r="W112" s="9">
        <f>IF($B112="","",'Proyección 5 años'!$B$3)</f>
        <v/>
      </c>
      <c r="X112" s="7">
        <f>IF($B112="","",$V112-$U112)</f>
        <v/>
      </c>
      <c r="Y112" s="9">
        <f>IF($B112="","",IFERROR($T112/$D112,0))</f>
        <v/>
      </c>
    </row>
    <row r="113" ht="21" customHeight="1">
      <c r="A113" s="3" t="n"/>
      <c r="B113" s="3" t="n"/>
      <c r="C113" s="16">
        <f>IF($B113="","",IFERROR(VLOOKUP($B113,'Cartera'!$A$5:$AC$104,5,FALSE),""))</f>
        <v/>
      </c>
      <c r="D113" s="10">
        <f>IF($B113="","",IFERROR(VLOOKUP($B113,'Cartera'!$A$5:$AC$104,14,FALSE),0))</f>
        <v/>
      </c>
      <c r="E113" s="10">
        <f>IF($B113="","",IFERROR(VLOOKUP($B113,'Cartera'!$A$5:$AC$104,20,FALSE)*(1+$F113)^($A113-2026),0))</f>
        <v/>
      </c>
      <c r="F113" s="11">
        <f>IF($B113="","",IFERROR(VLOOKUP($B113,'Cartera'!$A$5:$AC$104,21,FALSE),0))</f>
        <v/>
      </c>
      <c r="G113" s="10">
        <f>IF($B113="","",$E113*12)</f>
        <v/>
      </c>
      <c r="H113" s="11">
        <f>IF($B113="","",IFERROR(VLOOKUP($B113,'Cartera'!$A$5:$AC$104,25,FALSE),'Proyección 5 años'!$E$4))</f>
        <v/>
      </c>
      <c r="I113" s="10">
        <f>IF($B113="","",$G113*$H113)</f>
        <v/>
      </c>
      <c r="J113" s="10">
        <f>IF($B113="","",IFERROR(VLOOKUP($B113,'Cartera'!$A$5:$AC$104,22,FALSE)*12,0))</f>
        <v/>
      </c>
      <c r="K113" s="10">
        <f>IF($B113="","",IFERROR(VLOOKUP($B113,'Cartera'!$A$5:$AC$104,23,FALSE),0))</f>
        <v/>
      </c>
      <c r="L113" s="10">
        <f>IF($B113="","",IFERROR(VLOOKUP($B113,'Cartera'!$A$5:$AC$104,24,FALSE),0))</f>
        <v/>
      </c>
      <c r="M113" s="10">
        <f>IF($B113="","",$I113*'Proyección 5 años'!$E$3)</f>
        <v/>
      </c>
      <c r="N113" s="10">
        <f>IF($B113="","",$I113*'Proyección 5 años'!$B$4)</f>
        <v/>
      </c>
      <c r="O113" s="10">
        <f>IF($B113="","",SUM($J113:$N113))</f>
        <v/>
      </c>
      <c r="P113" s="10">
        <f>IF($B113="","",IFERROR(VLOOKUP($B113,'Cartera'!$A$5:$AC$104,15,FALSE)*VLOOKUP($B113,'Cartera'!$A$5:$AC$104,17,FALSE),0))</f>
        <v/>
      </c>
      <c r="Q113" s="10">
        <f>IF($B113="","",$D113*'Proyección 5 años'!$E$5)</f>
        <v/>
      </c>
      <c r="R113" s="10">
        <f>IF($B113="","",$I113-SUM($J113:$N113,$P113:$Q113))</f>
        <v/>
      </c>
      <c r="S113" s="10">
        <f>IF($B113="","",IF($R113&gt;0,$R113*'Proyección 5 años'!$B$5,0))</f>
        <v/>
      </c>
      <c r="T113" s="10">
        <f>IF($B113="","",$R113-$S113)</f>
        <v/>
      </c>
      <c r="U113" s="10">
        <f>IF($B113="","",MAX(0,IFERROR(VLOOKUP($B113,'Cartera'!$A$5:$AC$104,15,FALSE)-($A113-2026+1)*VLOOKUP($B113,'Cartera'!$A$5:$AC$104,19,FALSE)*12*0.55,0)))</f>
        <v/>
      </c>
      <c r="V113" s="10">
        <f>IF($B113="","",$D113*(1+'Proyección 5 años'!$B$3)^($A113-2026))</f>
        <v/>
      </c>
      <c r="W113" s="11">
        <f>IF($B113="","",'Proyección 5 años'!$B$3)</f>
        <v/>
      </c>
      <c r="X113" s="10">
        <f>IF($B113="","",$V113-$U113)</f>
        <v/>
      </c>
      <c r="Y113" s="11">
        <f>IF($B113="","",IFERROR($T113/$D113,0))</f>
        <v/>
      </c>
    </row>
    <row r="114" ht="21" customHeight="1">
      <c r="A114" s="3" t="n"/>
      <c r="B114" s="3" t="n"/>
      <c r="C114" s="15">
        <f>IF($B114="","",IFERROR(VLOOKUP($B114,'Cartera'!$A$5:$AC$104,5,FALSE),""))</f>
        <v/>
      </c>
      <c r="D114" s="7">
        <f>IF($B114="","",IFERROR(VLOOKUP($B114,'Cartera'!$A$5:$AC$104,14,FALSE),0))</f>
        <v/>
      </c>
      <c r="E114" s="7">
        <f>IF($B114="","",IFERROR(VLOOKUP($B114,'Cartera'!$A$5:$AC$104,20,FALSE)*(1+$F114)^($A114-2026),0))</f>
        <v/>
      </c>
      <c r="F114" s="9">
        <f>IF($B114="","",IFERROR(VLOOKUP($B114,'Cartera'!$A$5:$AC$104,21,FALSE),0))</f>
        <v/>
      </c>
      <c r="G114" s="7">
        <f>IF($B114="","",$E114*12)</f>
        <v/>
      </c>
      <c r="H114" s="9">
        <f>IF($B114="","",IFERROR(VLOOKUP($B114,'Cartera'!$A$5:$AC$104,25,FALSE),'Proyección 5 años'!$E$4))</f>
        <v/>
      </c>
      <c r="I114" s="7">
        <f>IF($B114="","",$G114*$H114)</f>
        <v/>
      </c>
      <c r="J114" s="7">
        <f>IF($B114="","",IFERROR(VLOOKUP($B114,'Cartera'!$A$5:$AC$104,22,FALSE)*12,0))</f>
        <v/>
      </c>
      <c r="K114" s="7">
        <f>IF($B114="","",IFERROR(VLOOKUP($B114,'Cartera'!$A$5:$AC$104,23,FALSE),0))</f>
        <v/>
      </c>
      <c r="L114" s="7">
        <f>IF($B114="","",IFERROR(VLOOKUP($B114,'Cartera'!$A$5:$AC$104,24,FALSE),0))</f>
        <v/>
      </c>
      <c r="M114" s="7">
        <f>IF($B114="","",$I114*'Proyección 5 años'!$E$3)</f>
        <v/>
      </c>
      <c r="N114" s="7">
        <f>IF($B114="","",$I114*'Proyección 5 años'!$B$4)</f>
        <v/>
      </c>
      <c r="O114" s="7">
        <f>IF($B114="","",SUM($J114:$N114))</f>
        <v/>
      </c>
      <c r="P114" s="7">
        <f>IF($B114="","",IFERROR(VLOOKUP($B114,'Cartera'!$A$5:$AC$104,15,FALSE)*VLOOKUP($B114,'Cartera'!$A$5:$AC$104,17,FALSE),0))</f>
        <v/>
      </c>
      <c r="Q114" s="7">
        <f>IF($B114="","",$D114*'Proyección 5 años'!$E$5)</f>
        <v/>
      </c>
      <c r="R114" s="7">
        <f>IF($B114="","",$I114-SUM($J114:$N114,$P114:$Q114))</f>
        <v/>
      </c>
      <c r="S114" s="7">
        <f>IF($B114="","",IF($R114&gt;0,$R114*'Proyección 5 años'!$B$5,0))</f>
        <v/>
      </c>
      <c r="T114" s="7">
        <f>IF($B114="","",$R114-$S114)</f>
        <v/>
      </c>
      <c r="U114" s="7">
        <f>IF($B114="","",MAX(0,IFERROR(VLOOKUP($B114,'Cartera'!$A$5:$AC$104,15,FALSE)-($A114-2026+1)*VLOOKUP($B114,'Cartera'!$A$5:$AC$104,19,FALSE)*12*0.55,0)))</f>
        <v/>
      </c>
      <c r="V114" s="7">
        <f>IF($B114="","",$D114*(1+'Proyección 5 años'!$B$3)^($A114-2026))</f>
        <v/>
      </c>
      <c r="W114" s="9">
        <f>IF($B114="","",'Proyección 5 años'!$B$3)</f>
        <v/>
      </c>
      <c r="X114" s="7">
        <f>IF($B114="","",$V114-$U114)</f>
        <v/>
      </c>
      <c r="Y114" s="9">
        <f>IF($B114="","",IFERROR($T114/$D114,0))</f>
        <v/>
      </c>
    </row>
    <row r="115" ht="21" customHeight="1">
      <c r="A115" s="3" t="n"/>
      <c r="B115" s="3" t="n"/>
      <c r="C115" s="16">
        <f>IF($B115="","",IFERROR(VLOOKUP($B115,'Cartera'!$A$5:$AC$104,5,FALSE),""))</f>
        <v/>
      </c>
      <c r="D115" s="10">
        <f>IF($B115="","",IFERROR(VLOOKUP($B115,'Cartera'!$A$5:$AC$104,14,FALSE),0))</f>
        <v/>
      </c>
      <c r="E115" s="10">
        <f>IF($B115="","",IFERROR(VLOOKUP($B115,'Cartera'!$A$5:$AC$104,20,FALSE)*(1+$F115)^($A115-2026),0))</f>
        <v/>
      </c>
      <c r="F115" s="11">
        <f>IF($B115="","",IFERROR(VLOOKUP($B115,'Cartera'!$A$5:$AC$104,21,FALSE),0))</f>
        <v/>
      </c>
      <c r="G115" s="10">
        <f>IF($B115="","",$E115*12)</f>
        <v/>
      </c>
      <c r="H115" s="11">
        <f>IF($B115="","",IFERROR(VLOOKUP($B115,'Cartera'!$A$5:$AC$104,25,FALSE),'Proyección 5 años'!$E$4))</f>
        <v/>
      </c>
      <c r="I115" s="10">
        <f>IF($B115="","",$G115*$H115)</f>
        <v/>
      </c>
      <c r="J115" s="10">
        <f>IF($B115="","",IFERROR(VLOOKUP($B115,'Cartera'!$A$5:$AC$104,22,FALSE)*12,0))</f>
        <v/>
      </c>
      <c r="K115" s="10">
        <f>IF($B115="","",IFERROR(VLOOKUP($B115,'Cartera'!$A$5:$AC$104,23,FALSE),0))</f>
        <v/>
      </c>
      <c r="L115" s="10">
        <f>IF($B115="","",IFERROR(VLOOKUP($B115,'Cartera'!$A$5:$AC$104,24,FALSE),0))</f>
        <v/>
      </c>
      <c r="M115" s="10">
        <f>IF($B115="","",$I115*'Proyección 5 años'!$E$3)</f>
        <v/>
      </c>
      <c r="N115" s="10">
        <f>IF($B115="","",$I115*'Proyección 5 años'!$B$4)</f>
        <v/>
      </c>
      <c r="O115" s="10">
        <f>IF($B115="","",SUM($J115:$N115))</f>
        <v/>
      </c>
      <c r="P115" s="10">
        <f>IF($B115="","",IFERROR(VLOOKUP($B115,'Cartera'!$A$5:$AC$104,15,FALSE)*VLOOKUP($B115,'Cartera'!$A$5:$AC$104,17,FALSE),0))</f>
        <v/>
      </c>
      <c r="Q115" s="10">
        <f>IF($B115="","",$D115*'Proyección 5 años'!$E$5)</f>
        <v/>
      </c>
      <c r="R115" s="10">
        <f>IF($B115="","",$I115-SUM($J115:$N115,$P115:$Q115))</f>
        <v/>
      </c>
      <c r="S115" s="10">
        <f>IF($B115="","",IF($R115&gt;0,$R115*'Proyección 5 años'!$B$5,0))</f>
        <v/>
      </c>
      <c r="T115" s="10">
        <f>IF($B115="","",$R115-$S115)</f>
        <v/>
      </c>
      <c r="U115" s="10">
        <f>IF($B115="","",MAX(0,IFERROR(VLOOKUP($B115,'Cartera'!$A$5:$AC$104,15,FALSE)-($A115-2026+1)*VLOOKUP($B115,'Cartera'!$A$5:$AC$104,19,FALSE)*12*0.55,0)))</f>
        <v/>
      </c>
      <c r="V115" s="10">
        <f>IF($B115="","",$D115*(1+'Proyección 5 años'!$B$3)^($A115-2026))</f>
        <v/>
      </c>
      <c r="W115" s="11">
        <f>IF($B115="","",'Proyección 5 años'!$B$3)</f>
        <v/>
      </c>
      <c r="X115" s="10">
        <f>IF($B115="","",$V115-$U115)</f>
        <v/>
      </c>
      <c r="Y115" s="11">
        <f>IF($B115="","",IFERROR($T115/$D115,0))</f>
        <v/>
      </c>
    </row>
    <row r="116" ht="21" customHeight="1">
      <c r="A116" s="3" t="n"/>
      <c r="B116" s="3" t="n"/>
      <c r="C116" s="15">
        <f>IF($B116="","",IFERROR(VLOOKUP($B116,'Cartera'!$A$5:$AC$104,5,FALSE),""))</f>
        <v/>
      </c>
      <c r="D116" s="7">
        <f>IF($B116="","",IFERROR(VLOOKUP($B116,'Cartera'!$A$5:$AC$104,14,FALSE),0))</f>
        <v/>
      </c>
      <c r="E116" s="7">
        <f>IF($B116="","",IFERROR(VLOOKUP($B116,'Cartera'!$A$5:$AC$104,20,FALSE)*(1+$F116)^($A116-2026),0))</f>
        <v/>
      </c>
      <c r="F116" s="9">
        <f>IF($B116="","",IFERROR(VLOOKUP($B116,'Cartera'!$A$5:$AC$104,21,FALSE),0))</f>
        <v/>
      </c>
      <c r="G116" s="7">
        <f>IF($B116="","",$E116*12)</f>
        <v/>
      </c>
      <c r="H116" s="9">
        <f>IF($B116="","",IFERROR(VLOOKUP($B116,'Cartera'!$A$5:$AC$104,25,FALSE),'Proyección 5 años'!$E$4))</f>
        <v/>
      </c>
      <c r="I116" s="7">
        <f>IF($B116="","",$G116*$H116)</f>
        <v/>
      </c>
      <c r="J116" s="7">
        <f>IF($B116="","",IFERROR(VLOOKUP($B116,'Cartera'!$A$5:$AC$104,22,FALSE)*12,0))</f>
        <v/>
      </c>
      <c r="K116" s="7">
        <f>IF($B116="","",IFERROR(VLOOKUP($B116,'Cartera'!$A$5:$AC$104,23,FALSE),0))</f>
        <v/>
      </c>
      <c r="L116" s="7">
        <f>IF($B116="","",IFERROR(VLOOKUP($B116,'Cartera'!$A$5:$AC$104,24,FALSE),0))</f>
        <v/>
      </c>
      <c r="M116" s="7">
        <f>IF($B116="","",$I116*'Proyección 5 años'!$E$3)</f>
        <v/>
      </c>
      <c r="N116" s="7">
        <f>IF($B116="","",$I116*'Proyección 5 años'!$B$4)</f>
        <v/>
      </c>
      <c r="O116" s="7">
        <f>IF($B116="","",SUM($J116:$N116))</f>
        <v/>
      </c>
      <c r="P116" s="7">
        <f>IF($B116="","",IFERROR(VLOOKUP($B116,'Cartera'!$A$5:$AC$104,15,FALSE)*VLOOKUP($B116,'Cartera'!$A$5:$AC$104,17,FALSE),0))</f>
        <v/>
      </c>
      <c r="Q116" s="7">
        <f>IF($B116="","",$D116*'Proyección 5 años'!$E$5)</f>
        <v/>
      </c>
      <c r="R116" s="7">
        <f>IF($B116="","",$I116-SUM($J116:$N116,$P116:$Q116))</f>
        <v/>
      </c>
      <c r="S116" s="7">
        <f>IF($B116="","",IF($R116&gt;0,$R116*'Proyección 5 años'!$B$5,0))</f>
        <v/>
      </c>
      <c r="T116" s="7">
        <f>IF($B116="","",$R116-$S116)</f>
        <v/>
      </c>
      <c r="U116" s="7">
        <f>IF($B116="","",MAX(0,IFERROR(VLOOKUP($B116,'Cartera'!$A$5:$AC$104,15,FALSE)-($A116-2026+1)*VLOOKUP($B116,'Cartera'!$A$5:$AC$104,19,FALSE)*12*0.55,0)))</f>
        <v/>
      </c>
      <c r="V116" s="7">
        <f>IF($B116="","",$D116*(1+'Proyección 5 años'!$B$3)^($A116-2026))</f>
        <v/>
      </c>
      <c r="W116" s="9">
        <f>IF($B116="","",'Proyección 5 años'!$B$3)</f>
        <v/>
      </c>
      <c r="X116" s="7">
        <f>IF($B116="","",$V116-$U116)</f>
        <v/>
      </c>
      <c r="Y116" s="9">
        <f>IF($B116="","",IFERROR($T116/$D116,0))</f>
        <v/>
      </c>
    </row>
    <row r="117" ht="21" customHeight="1">
      <c r="A117" s="3" t="n"/>
      <c r="B117" s="3" t="n"/>
      <c r="C117" s="16">
        <f>IF($B117="","",IFERROR(VLOOKUP($B117,'Cartera'!$A$5:$AC$104,5,FALSE),""))</f>
        <v/>
      </c>
      <c r="D117" s="10">
        <f>IF($B117="","",IFERROR(VLOOKUP($B117,'Cartera'!$A$5:$AC$104,14,FALSE),0))</f>
        <v/>
      </c>
      <c r="E117" s="10">
        <f>IF($B117="","",IFERROR(VLOOKUP($B117,'Cartera'!$A$5:$AC$104,20,FALSE)*(1+$F117)^($A117-2026),0))</f>
        <v/>
      </c>
      <c r="F117" s="11">
        <f>IF($B117="","",IFERROR(VLOOKUP($B117,'Cartera'!$A$5:$AC$104,21,FALSE),0))</f>
        <v/>
      </c>
      <c r="G117" s="10">
        <f>IF($B117="","",$E117*12)</f>
        <v/>
      </c>
      <c r="H117" s="11">
        <f>IF($B117="","",IFERROR(VLOOKUP($B117,'Cartera'!$A$5:$AC$104,25,FALSE),'Proyección 5 años'!$E$4))</f>
        <v/>
      </c>
      <c r="I117" s="10">
        <f>IF($B117="","",$G117*$H117)</f>
        <v/>
      </c>
      <c r="J117" s="10">
        <f>IF($B117="","",IFERROR(VLOOKUP($B117,'Cartera'!$A$5:$AC$104,22,FALSE)*12,0))</f>
        <v/>
      </c>
      <c r="K117" s="10">
        <f>IF($B117="","",IFERROR(VLOOKUP($B117,'Cartera'!$A$5:$AC$104,23,FALSE),0))</f>
        <v/>
      </c>
      <c r="L117" s="10">
        <f>IF($B117="","",IFERROR(VLOOKUP($B117,'Cartera'!$A$5:$AC$104,24,FALSE),0))</f>
        <v/>
      </c>
      <c r="M117" s="10">
        <f>IF($B117="","",$I117*'Proyección 5 años'!$E$3)</f>
        <v/>
      </c>
      <c r="N117" s="10">
        <f>IF($B117="","",$I117*'Proyección 5 años'!$B$4)</f>
        <v/>
      </c>
      <c r="O117" s="10">
        <f>IF($B117="","",SUM($J117:$N117))</f>
        <v/>
      </c>
      <c r="P117" s="10">
        <f>IF($B117="","",IFERROR(VLOOKUP($B117,'Cartera'!$A$5:$AC$104,15,FALSE)*VLOOKUP($B117,'Cartera'!$A$5:$AC$104,17,FALSE),0))</f>
        <v/>
      </c>
      <c r="Q117" s="10">
        <f>IF($B117="","",$D117*'Proyección 5 años'!$E$5)</f>
        <v/>
      </c>
      <c r="R117" s="10">
        <f>IF($B117="","",$I117-SUM($J117:$N117,$P117:$Q117))</f>
        <v/>
      </c>
      <c r="S117" s="10">
        <f>IF($B117="","",IF($R117&gt;0,$R117*'Proyección 5 años'!$B$5,0))</f>
        <v/>
      </c>
      <c r="T117" s="10">
        <f>IF($B117="","",$R117-$S117)</f>
        <v/>
      </c>
      <c r="U117" s="10">
        <f>IF($B117="","",MAX(0,IFERROR(VLOOKUP($B117,'Cartera'!$A$5:$AC$104,15,FALSE)-($A117-2026+1)*VLOOKUP($B117,'Cartera'!$A$5:$AC$104,19,FALSE)*12*0.55,0)))</f>
        <v/>
      </c>
      <c r="V117" s="10">
        <f>IF($B117="","",$D117*(1+'Proyección 5 años'!$B$3)^($A117-2026))</f>
        <v/>
      </c>
      <c r="W117" s="11">
        <f>IF($B117="","",'Proyección 5 años'!$B$3)</f>
        <v/>
      </c>
      <c r="X117" s="10">
        <f>IF($B117="","",$V117-$U117)</f>
        <v/>
      </c>
      <c r="Y117" s="11">
        <f>IF($B117="","",IFERROR($T117/$D117,0))</f>
        <v/>
      </c>
    </row>
    <row r="118" ht="21" customHeight="1">
      <c r="A118" s="3" t="n"/>
      <c r="B118" s="3" t="n"/>
      <c r="C118" s="15">
        <f>IF($B118="","",IFERROR(VLOOKUP($B118,'Cartera'!$A$5:$AC$104,5,FALSE),""))</f>
        <v/>
      </c>
      <c r="D118" s="7">
        <f>IF($B118="","",IFERROR(VLOOKUP($B118,'Cartera'!$A$5:$AC$104,14,FALSE),0))</f>
        <v/>
      </c>
      <c r="E118" s="7">
        <f>IF($B118="","",IFERROR(VLOOKUP($B118,'Cartera'!$A$5:$AC$104,20,FALSE)*(1+$F118)^($A118-2026),0))</f>
        <v/>
      </c>
      <c r="F118" s="9">
        <f>IF($B118="","",IFERROR(VLOOKUP($B118,'Cartera'!$A$5:$AC$104,21,FALSE),0))</f>
        <v/>
      </c>
      <c r="G118" s="7">
        <f>IF($B118="","",$E118*12)</f>
        <v/>
      </c>
      <c r="H118" s="9">
        <f>IF($B118="","",IFERROR(VLOOKUP($B118,'Cartera'!$A$5:$AC$104,25,FALSE),'Proyección 5 años'!$E$4))</f>
        <v/>
      </c>
      <c r="I118" s="7">
        <f>IF($B118="","",$G118*$H118)</f>
        <v/>
      </c>
      <c r="J118" s="7">
        <f>IF($B118="","",IFERROR(VLOOKUP($B118,'Cartera'!$A$5:$AC$104,22,FALSE)*12,0))</f>
        <v/>
      </c>
      <c r="K118" s="7">
        <f>IF($B118="","",IFERROR(VLOOKUP($B118,'Cartera'!$A$5:$AC$104,23,FALSE),0))</f>
        <v/>
      </c>
      <c r="L118" s="7">
        <f>IF($B118="","",IFERROR(VLOOKUP($B118,'Cartera'!$A$5:$AC$104,24,FALSE),0))</f>
        <v/>
      </c>
      <c r="M118" s="7">
        <f>IF($B118="","",$I118*'Proyección 5 años'!$E$3)</f>
        <v/>
      </c>
      <c r="N118" s="7">
        <f>IF($B118="","",$I118*'Proyección 5 años'!$B$4)</f>
        <v/>
      </c>
      <c r="O118" s="7">
        <f>IF($B118="","",SUM($J118:$N118))</f>
        <v/>
      </c>
      <c r="P118" s="7">
        <f>IF($B118="","",IFERROR(VLOOKUP($B118,'Cartera'!$A$5:$AC$104,15,FALSE)*VLOOKUP($B118,'Cartera'!$A$5:$AC$104,17,FALSE),0))</f>
        <v/>
      </c>
      <c r="Q118" s="7">
        <f>IF($B118="","",$D118*'Proyección 5 años'!$E$5)</f>
        <v/>
      </c>
      <c r="R118" s="7">
        <f>IF($B118="","",$I118-SUM($J118:$N118,$P118:$Q118))</f>
        <v/>
      </c>
      <c r="S118" s="7">
        <f>IF($B118="","",IF($R118&gt;0,$R118*'Proyección 5 años'!$B$5,0))</f>
        <v/>
      </c>
      <c r="T118" s="7">
        <f>IF($B118="","",$R118-$S118)</f>
        <v/>
      </c>
      <c r="U118" s="7">
        <f>IF($B118="","",MAX(0,IFERROR(VLOOKUP($B118,'Cartera'!$A$5:$AC$104,15,FALSE)-($A118-2026+1)*VLOOKUP($B118,'Cartera'!$A$5:$AC$104,19,FALSE)*12*0.55,0)))</f>
        <v/>
      </c>
      <c r="V118" s="7">
        <f>IF($B118="","",$D118*(1+'Proyección 5 años'!$B$3)^($A118-2026))</f>
        <v/>
      </c>
      <c r="W118" s="9">
        <f>IF($B118="","",'Proyección 5 años'!$B$3)</f>
        <v/>
      </c>
      <c r="X118" s="7">
        <f>IF($B118="","",$V118-$U118)</f>
        <v/>
      </c>
      <c r="Y118" s="9">
        <f>IF($B118="","",IFERROR($T118/$D118,0))</f>
        <v/>
      </c>
    </row>
    <row r="119" ht="21" customHeight="1">
      <c r="A119" s="3" t="n"/>
      <c r="B119" s="3" t="n"/>
      <c r="C119" s="16">
        <f>IF($B119="","",IFERROR(VLOOKUP($B119,'Cartera'!$A$5:$AC$104,5,FALSE),""))</f>
        <v/>
      </c>
      <c r="D119" s="10">
        <f>IF($B119="","",IFERROR(VLOOKUP($B119,'Cartera'!$A$5:$AC$104,14,FALSE),0))</f>
        <v/>
      </c>
      <c r="E119" s="10">
        <f>IF($B119="","",IFERROR(VLOOKUP($B119,'Cartera'!$A$5:$AC$104,20,FALSE)*(1+$F119)^($A119-2026),0))</f>
        <v/>
      </c>
      <c r="F119" s="11">
        <f>IF($B119="","",IFERROR(VLOOKUP($B119,'Cartera'!$A$5:$AC$104,21,FALSE),0))</f>
        <v/>
      </c>
      <c r="G119" s="10">
        <f>IF($B119="","",$E119*12)</f>
        <v/>
      </c>
      <c r="H119" s="11">
        <f>IF($B119="","",IFERROR(VLOOKUP($B119,'Cartera'!$A$5:$AC$104,25,FALSE),'Proyección 5 años'!$E$4))</f>
        <v/>
      </c>
      <c r="I119" s="10">
        <f>IF($B119="","",$G119*$H119)</f>
        <v/>
      </c>
      <c r="J119" s="10">
        <f>IF($B119="","",IFERROR(VLOOKUP($B119,'Cartera'!$A$5:$AC$104,22,FALSE)*12,0))</f>
        <v/>
      </c>
      <c r="K119" s="10">
        <f>IF($B119="","",IFERROR(VLOOKUP($B119,'Cartera'!$A$5:$AC$104,23,FALSE),0))</f>
        <v/>
      </c>
      <c r="L119" s="10">
        <f>IF($B119="","",IFERROR(VLOOKUP($B119,'Cartera'!$A$5:$AC$104,24,FALSE),0))</f>
        <v/>
      </c>
      <c r="M119" s="10">
        <f>IF($B119="","",$I119*'Proyección 5 años'!$E$3)</f>
        <v/>
      </c>
      <c r="N119" s="10">
        <f>IF($B119="","",$I119*'Proyección 5 años'!$B$4)</f>
        <v/>
      </c>
      <c r="O119" s="10">
        <f>IF($B119="","",SUM($J119:$N119))</f>
        <v/>
      </c>
      <c r="P119" s="10">
        <f>IF($B119="","",IFERROR(VLOOKUP($B119,'Cartera'!$A$5:$AC$104,15,FALSE)*VLOOKUP($B119,'Cartera'!$A$5:$AC$104,17,FALSE),0))</f>
        <v/>
      </c>
      <c r="Q119" s="10">
        <f>IF($B119="","",$D119*'Proyección 5 años'!$E$5)</f>
        <v/>
      </c>
      <c r="R119" s="10">
        <f>IF($B119="","",$I119-SUM($J119:$N119,$P119:$Q119))</f>
        <v/>
      </c>
      <c r="S119" s="10">
        <f>IF($B119="","",IF($R119&gt;0,$R119*'Proyección 5 años'!$B$5,0))</f>
        <v/>
      </c>
      <c r="T119" s="10">
        <f>IF($B119="","",$R119-$S119)</f>
        <v/>
      </c>
      <c r="U119" s="10">
        <f>IF($B119="","",MAX(0,IFERROR(VLOOKUP($B119,'Cartera'!$A$5:$AC$104,15,FALSE)-($A119-2026+1)*VLOOKUP($B119,'Cartera'!$A$5:$AC$104,19,FALSE)*12*0.55,0)))</f>
        <v/>
      </c>
      <c r="V119" s="10">
        <f>IF($B119="","",$D119*(1+'Proyección 5 años'!$B$3)^($A119-2026))</f>
        <v/>
      </c>
      <c r="W119" s="11">
        <f>IF($B119="","",'Proyección 5 años'!$B$3)</f>
        <v/>
      </c>
      <c r="X119" s="10">
        <f>IF($B119="","",$V119-$U119)</f>
        <v/>
      </c>
      <c r="Y119" s="11">
        <f>IF($B119="","",IFERROR($T119/$D119,0))</f>
        <v/>
      </c>
    </row>
    <row r="120" ht="21" customHeight="1">
      <c r="A120" s="3" t="n"/>
      <c r="B120" s="3" t="n"/>
      <c r="C120" s="15">
        <f>IF($B120="","",IFERROR(VLOOKUP($B120,'Cartera'!$A$5:$AC$104,5,FALSE),""))</f>
        <v/>
      </c>
      <c r="D120" s="7">
        <f>IF($B120="","",IFERROR(VLOOKUP($B120,'Cartera'!$A$5:$AC$104,14,FALSE),0))</f>
        <v/>
      </c>
      <c r="E120" s="7">
        <f>IF($B120="","",IFERROR(VLOOKUP($B120,'Cartera'!$A$5:$AC$104,20,FALSE)*(1+$F120)^($A120-2026),0))</f>
        <v/>
      </c>
      <c r="F120" s="9">
        <f>IF($B120="","",IFERROR(VLOOKUP($B120,'Cartera'!$A$5:$AC$104,21,FALSE),0))</f>
        <v/>
      </c>
      <c r="G120" s="7">
        <f>IF($B120="","",$E120*12)</f>
        <v/>
      </c>
      <c r="H120" s="9">
        <f>IF($B120="","",IFERROR(VLOOKUP($B120,'Cartera'!$A$5:$AC$104,25,FALSE),'Proyección 5 años'!$E$4))</f>
        <v/>
      </c>
      <c r="I120" s="7">
        <f>IF($B120="","",$G120*$H120)</f>
        <v/>
      </c>
      <c r="J120" s="7">
        <f>IF($B120="","",IFERROR(VLOOKUP($B120,'Cartera'!$A$5:$AC$104,22,FALSE)*12,0))</f>
        <v/>
      </c>
      <c r="K120" s="7">
        <f>IF($B120="","",IFERROR(VLOOKUP($B120,'Cartera'!$A$5:$AC$104,23,FALSE),0))</f>
        <v/>
      </c>
      <c r="L120" s="7">
        <f>IF($B120="","",IFERROR(VLOOKUP($B120,'Cartera'!$A$5:$AC$104,24,FALSE),0))</f>
        <v/>
      </c>
      <c r="M120" s="7">
        <f>IF($B120="","",$I120*'Proyección 5 años'!$E$3)</f>
        <v/>
      </c>
      <c r="N120" s="7">
        <f>IF($B120="","",$I120*'Proyección 5 años'!$B$4)</f>
        <v/>
      </c>
      <c r="O120" s="7">
        <f>IF($B120="","",SUM($J120:$N120))</f>
        <v/>
      </c>
      <c r="P120" s="7">
        <f>IF($B120="","",IFERROR(VLOOKUP($B120,'Cartera'!$A$5:$AC$104,15,FALSE)*VLOOKUP($B120,'Cartera'!$A$5:$AC$104,17,FALSE),0))</f>
        <v/>
      </c>
      <c r="Q120" s="7">
        <f>IF($B120="","",$D120*'Proyección 5 años'!$E$5)</f>
        <v/>
      </c>
      <c r="R120" s="7">
        <f>IF($B120="","",$I120-SUM($J120:$N120,$P120:$Q120))</f>
        <v/>
      </c>
      <c r="S120" s="7">
        <f>IF($B120="","",IF($R120&gt;0,$R120*'Proyección 5 años'!$B$5,0))</f>
        <v/>
      </c>
      <c r="T120" s="7">
        <f>IF($B120="","",$R120-$S120)</f>
        <v/>
      </c>
      <c r="U120" s="7">
        <f>IF($B120="","",MAX(0,IFERROR(VLOOKUP($B120,'Cartera'!$A$5:$AC$104,15,FALSE)-($A120-2026+1)*VLOOKUP($B120,'Cartera'!$A$5:$AC$104,19,FALSE)*12*0.55,0)))</f>
        <v/>
      </c>
      <c r="V120" s="7">
        <f>IF($B120="","",$D120*(1+'Proyección 5 años'!$B$3)^($A120-2026))</f>
        <v/>
      </c>
      <c r="W120" s="9">
        <f>IF($B120="","",'Proyección 5 años'!$B$3)</f>
        <v/>
      </c>
      <c r="X120" s="7">
        <f>IF($B120="","",$V120-$U120)</f>
        <v/>
      </c>
      <c r="Y120" s="9">
        <f>IF($B120="","",IFERROR($T120/$D120,0))</f>
        <v/>
      </c>
    </row>
    <row r="121" ht="21" customHeight="1">
      <c r="A121" s="3" t="n"/>
      <c r="B121" s="3" t="n"/>
      <c r="C121" s="16">
        <f>IF($B121="","",IFERROR(VLOOKUP($B121,'Cartera'!$A$5:$AC$104,5,FALSE),""))</f>
        <v/>
      </c>
      <c r="D121" s="10">
        <f>IF($B121="","",IFERROR(VLOOKUP($B121,'Cartera'!$A$5:$AC$104,14,FALSE),0))</f>
        <v/>
      </c>
      <c r="E121" s="10">
        <f>IF($B121="","",IFERROR(VLOOKUP($B121,'Cartera'!$A$5:$AC$104,20,FALSE)*(1+$F121)^($A121-2026),0))</f>
        <v/>
      </c>
      <c r="F121" s="11">
        <f>IF($B121="","",IFERROR(VLOOKUP($B121,'Cartera'!$A$5:$AC$104,21,FALSE),0))</f>
        <v/>
      </c>
      <c r="G121" s="10">
        <f>IF($B121="","",$E121*12)</f>
        <v/>
      </c>
      <c r="H121" s="11">
        <f>IF($B121="","",IFERROR(VLOOKUP($B121,'Cartera'!$A$5:$AC$104,25,FALSE),'Proyección 5 años'!$E$4))</f>
        <v/>
      </c>
      <c r="I121" s="10">
        <f>IF($B121="","",$G121*$H121)</f>
        <v/>
      </c>
      <c r="J121" s="10">
        <f>IF($B121="","",IFERROR(VLOOKUP($B121,'Cartera'!$A$5:$AC$104,22,FALSE)*12,0))</f>
        <v/>
      </c>
      <c r="K121" s="10">
        <f>IF($B121="","",IFERROR(VLOOKUP($B121,'Cartera'!$A$5:$AC$104,23,FALSE),0))</f>
        <v/>
      </c>
      <c r="L121" s="10">
        <f>IF($B121="","",IFERROR(VLOOKUP($B121,'Cartera'!$A$5:$AC$104,24,FALSE),0))</f>
        <v/>
      </c>
      <c r="M121" s="10">
        <f>IF($B121="","",$I121*'Proyección 5 años'!$E$3)</f>
        <v/>
      </c>
      <c r="N121" s="10">
        <f>IF($B121="","",$I121*'Proyección 5 años'!$B$4)</f>
        <v/>
      </c>
      <c r="O121" s="10">
        <f>IF($B121="","",SUM($J121:$N121))</f>
        <v/>
      </c>
      <c r="P121" s="10">
        <f>IF($B121="","",IFERROR(VLOOKUP($B121,'Cartera'!$A$5:$AC$104,15,FALSE)*VLOOKUP($B121,'Cartera'!$A$5:$AC$104,17,FALSE),0))</f>
        <v/>
      </c>
      <c r="Q121" s="10">
        <f>IF($B121="","",$D121*'Proyección 5 años'!$E$5)</f>
        <v/>
      </c>
      <c r="R121" s="10">
        <f>IF($B121="","",$I121-SUM($J121:$N121,$P121:$Q121))</f>
        <v/>
      </c>
      <c r="S121" s="10">
        <f>IF($B121="","",IF($R121&gt;0,$R121*'Proyección 5 años'!$B$5,0))</f>
        <v/>
      </c>
      <c r="T121" s="10">
        <f>IF($B121="","",$R121-$S121)</f>
        <v/>
      </c>
      <c r="U121" s="10">
        <f>IF($B121="","",MAX(0,IFERROR(VLOOKUP($B121,'Cartera'!$A$5:$AC$104,15,FALSE)-($A121-2026+1)*VLOOKUP($B121,'Cartera'!$A$5:$AC$104,19,FALSE)*12*0.55,0)))</f>
        <v/>
      </c>
      <c r="V121" s="10">
        <f>IF($B121="","",$D121*(1+'Proyección 5 años'!$B$3)^($A121-2026))</f>
        <v/>
      </c>
      <c r="W121" s="11">
        <f>IF($B121="","",'Proyección 5 años'!$B$3)</f>
        <v/>
      </c>
      <c r="X121" s="10">
        <f>IF($B121="","",$V121-$U121)</f>
        <v/>
      </c>
      <c r="Y121" s="11">
        <f>IF($B121="","",IFERROR($T121/$D121,0))</f>
        <v/>
      </c>
    </row>
    <row r="122" ht="21" customHeight="1">
      <c r="A122" s="3" t="n"/>
      <c r="B122" s="3" t="n"/>
      <c r="C122" s="15">
        <f>IF($B122="","",IFERROR(VLOOKUP($B122,'Cartera'!$A$5:$AC$104,5,FALSE),""))</f>
        <v/>
      </c>
      <c r="D122" s="7">
        <f>IF($B122="","",IFERROR(VLOOKUP($B122,'Cartera'!$A$5:$AC$104,14,FALSE),0))</f>
        <v/>
      </c>
      <c r="E122" s="7">
        <f>IF($B122="","",IFERROR(VLOOKUP($B122,'Cartera'!$A$5:$AC$104,20,FALSE)*(1+$F122)^($A122-2026),0))</f>
        <v/>
      </c>
      <c r="F122" s="9">
        <f>IF($B122="","",IFERROR(VLOOKUP($B122,'Cartera'!$A$5:$AC$104,21,FALSE),0))</f>
        <v/>
      </c>
      <c r="G122" s="7">
        <f>IF($B122="","",$E122*12)</f>
        <v/>
      </c>
      <c r="H122" s="9">
        <f>IF($B122="","",IFERROR(VLOOKUP($B122,'Cartera'!$A$5:$AC$104,25,FALSE),'Proyección 5 años'!$E$4))</f>
        <v/>
      </c>
      <c r="I122" s="7">
        <f>IF($B122="","",$G122*$H122)</f>
        <v/>
      </c>
      <c r="J122" s="7">
        <f>IF($B122="","",IFERROR(VLOOKUP($B122,'Cartera'!$A$5:$AC$104,22,FALSE)*12,0))</f>
        <v/>
      </c>
      <c r="K122" s="7">
        <f>IF($B122="","",IFERROR(VLOOKUP($B122,'Cartera'!$A$5:$AC$104,23,FALSE),0))</f>
        <v/>
      </c>
      <c r="L122" s="7">
        <f>IF($B122="","",IFERROR(VLOOKUP($B122,'Cartera'!$A$5:$AC$104,24,FALSE),0))</f>
        <v/>
      </c>
      <c r="M122" s="7">
        <f>IF($B122="","",$I122*'Proyección 5 años'!$E$3)</f>
        <v/>
      </c>
      <c r="N122" s="7">
        <f>IF($B122="","",$I122*'Proyección 5 años'!$B$4)</f>
        <v/>
      </c>
      <c r="O122" s="7">
        <f>IF($B122="","",SUM($J122:$N122))</f>
        <v/>
      </c>
      <c r="P122" s="7">
        <f>IF($B122="","",IFERROR(VLOOKUP($B122,'Cartera'!$A$5:$AC$104,15,FALSE)*VLOOKUP($B122,'Cartera'!$A$5:$AC$104,17,FALSE),0))</f>
        <v/>
      </c>
      <c r="Q122" s="7">
        <f>IF($B122="","",$D122*'Proyección 5 años'!$E$5)</f>
        <v/>
      </c>
      <c r="R122" s="7">
        <f>IF($B122="","",$I122-SUM($J122:$N122,$P122:$Q122))</f>
        <v/>
      </c>
      <c r="S122" s="7">
        <f>IF($B122="","",IF($R122&gt;0,$R122*'Proyección 5 años'!$B$5,0))</f>
        <v/>
      </c>
      <c r="T122" s="7">
        <f>IF($B122="","",$R122-$S122)</f>
        <v/>
      </c>
      <c r="U122" s="7">
        <f>IF($B122="","",MAX(0,IFERROR(VLOOKUP($B122,'Cartera'!$A$5:$AC$104,15,FALSE)-($A122-2026+1)*VLOOKUP($B122,'Cartera'!$A$5:$AC$104,19,FALSE)*12*0.55,0)))</f>
        <v/>
      </c>
      <c r="V122" s="7">
        <f>IF($B122="","",$D122*(1+'Proyección 5 años'!$B$3)^($A122-2026))</f>
        <v/>
      </c>
      <c r="W122" s="9">
        <f>IF($B122="","",'Proyección 5 años'!$B$3)</f>
        <v/>
      </c>
      <c r="X122" s="7">
        <f>IF($B122="","",$V122-$U122)</f>
        <v/>
      </c>
      <c r="Y122" s="9">
        <f>IF($B122="","",IFERROR($T122/$D122,0))</f>
        <v/>
      </c>
    </row>
    <row r="123" ht="21" customHeight="1">
      <c r="A123" s="3" t="n"/>
      <c r="B123" s="3" t="n"/>
      <c r="C123" s="16">
        <f>IF($B123="","",IFERROR(VLOOKUP($B123,'Cartera'!$A$5:$AC$104,5,FALSE),""))</f>
        <v/>
      </c>
      <c r="D123" s="10">
        <f>IF($B123="","",IFERROR(VLOOKUP($B123,'Cartera'!$A$5:$AC$104,14,FALSE),0))</f>
        <v/>
      </c>
      <c r="E123" s="10">
        <f>IF($B123="","",IFERROR(VLOOKUP($B123,'Cartera'!$A$5:$AC$104,20,FALSE)*(1+$F123)^($A123-2026),0))</f>
        <v/>
      </c>
      <c r="F123" s="11">
        <f>IF($B123="","",IFERROR(VLOOKUP($B123,'Cartera'!$A$5:$AC$104,21,FALSE),0))</f>
        <v/>
      </c>
      <c r="G123" s="10">
        <f>IF($B123="","",$E123*12)</f>
        <v/>
      </c>
      <c r="H123" s="11">
        <f>IF($B123="","",IFERROR(VLOOKUP($B123,'Cartera'!$A$5:$AC$104,25,FALSE),'Proyección 5 años'!$E$4))</f>
        <v/>
      </c>
      <c r="I123" s="10">
        <f>IF($B123="","",$G123*$H123)</f>
        <v/>
      </c>
      <c r="J123" s="10">
        <f>IF($B123="","",IFERROR(VLOOKUP($B123,'Cartera'!$A$5:$AC$104,22,FALSE)*12,0))</f>
        <v/>
      </c>
      <c r="K123" s="10">
        <f>IF($B123="","",IFERROR(VLOOKUP($B123,'Cartera'!$A$5:$AC$104,23,FALSE),0))</f>
        <v/>
      </c>
      <c r="L123" s="10">
        <f>IF($B123="","",IFERROR(VLOOKUP($B123,'Cartera'!$A$5:$AC$104,24,FALSE),0))</f>
        <v/>
      </c>
      <c r="M123" s="10">
        <f>IF($B123="","",$I123*'Proyección 5 años'!$E$3)</f>
        <v/>
      </c>
      <c r="N123" s="10">
        <f>IF($B123="","",$I123*'Proyección 5 años'!$B$4)</f>
        <v/>
      </c>
      <c r="O123" s="10">
        <f>IF($B123="","",SUM($J123:$N123))</f>
        <v/>
      </c>
      <c r="P123" s="10">
        <f>IF($B123="","",IFERROR(VLOOKUP($B123,'Cartera'!$A$5:$AC$104,15,FALSE)*VLOOKUP($B123,'Cartera'!$A$5:$AC$104,17,FALSE),0))</f>
        <v/>
      </c>
      <c r="Q123" s="10">
        <f>IF($B123="","",$D123*'Proyección 5 años'!$E$5)</f>
        <v/>
      </c>
      <c r="R123" s="10">
        <f>IF($B123="","",$I123-SUM($J123:$N123,$P123:$Q123))</f>
        <v/>
      </c>
      <c r="S123" s="10">
        <f>IF($B123="","",IF($R123&gt;0,$R123*'Proyección 5 años'!$B$5,0))</f>
        <v/>
      </c>
      <c r="T123" s="10">
        <f>IF($B123="","",$R123-$S123)</f>
        <v/>
      </c>
      <c r="U123" s="10">
        <f>IF($B123="","",MAX(0,IFERROR(VLOOKUP($B123,'Cartera'!$A$5:$AC$104,15,FALSE)-($A123-2026+1)*VLOOKUP($B123,'Cartera'!$A$5:$AC$104,19,FALSE)*12*0.55,0)))</f>
        <v/>
      </c>
      <c r="V123" s="10">
        <f>IF($B123="","",$D123*(1+'Proyección 5 años'!$B$3)^($A123-2026))</f>
        <v/>
      </c>
      <c r="W123" s="11">
        <f>IF($B123="","",'Proyección 5 años'!$B$3)</f>
        <v/>
      </c>
      <c r="X123" s="10">
        <f>IF($B123="","",$V123-$U123)</f>
        <v/>
      </c>
      <c r="Y123" s="11">
        <f>IF($B123="","",IFERROR($T123/$D123,0))</f>
        <v/>
      </c>
    </row>
    <row r="124" ht="21" customHeight="1">
      <c r="A124" s="3" t="n"/>
      <c r="B124" s="3" t="n"/>
      <c r="C124" s="15">
        <f>IF($B124="","",IFERROR(VLOOKUP($B124,'Cartera'!$A$5:$AC$104,5,FALSE),""))</f>
        <v/>
      </c>
      <c r="D124" s="7">
        <f>IF($B124="","",IFERROR(VLOOKUP($B124,'Cartera'!$A$5:$AC$104,14,FALSE),0))</f>
        <v/>
      </c>
      <c r="E124" s="7">
        <f>IF($B124="","",IFERROR(VLOOKUP($B124,'Cartera'!$A$5:$AC$104,20,FALSE)*(1+$F124)^($A124-2026),0))</f>
        <v/>
      </c>
      <c r="F124" s="9">
        <f>IF($B124="","",IFERROR(VLOOKUP($B124,'Cartera'!$A$5:$AC$104,21,FALSE),0))</f>
        <v/>
      </c>
      <c r="G124" s="7">
        <f>IF($B124="","",$E124*12)</f>
        <v/>
      </c>
      <c r="H124" s="9">
        <f>IF($B124="","",IFERROR(VLOOKUP($B124,'Cartera'!$A$5:$AC$104,25,FALSE),'Proyección 5 años'!$E$4))</f>
        <v/>
      </c>
      <c r="I124" s="7">
        <f>IF($B124="","",$G124*$H124)</f>
        <v/>
      </c>
      <c r="J124" s="7">
        <f>IF($B124="","",IFERROR(VLOOKUP($B124,'Cartera'!$A$5:$AC$104,22,FALSE)*12,0))</f>
        <v/>
      </c>
      <c r="K124" s="7">
        <f>IF($B124="","",IFERROR(VLOOKUP($B124,'Cartera'!$A$5:$AC$104,23,FALSE),0))</f>
        <v/>
      </c>
      <c r="L124" s="7">
        <f>IF($B124="","",IFERROR(VLOOKUP($B124,'Cartera'!$A$5:$AC$104,24,FALSE),0))</f>
        <v/>
      </c>
      <c r="M124" s="7">
        <f>IF($B124="","",$I124*'Proyección 5 años'!$E$3)</f>
        <v/>
      </c>
      <c r="N124" s="7">
        <f>IF($B124="","",$I124*'Proyección 5 años'!$B$4)</f>
        <v/>
      </c>
      <c r="O124" s="7">
        <f>IF($B124="","",SUM($J124:$N124))</f>
        <v/>
      </c>
      <c r="P124" s="7">
        <f>IF($B124="","",IFERROR(VLOOKUP($B124,'Cartera'!$A$5:$AC$104,15,FALSE)*VLOOKUP($B124,'Cartera'!$A$5:$AC$104,17,FALSE),0))</f>
        <v/>
      </c>
      <c r="Q124" s="7">
        <f>IF($B124="","",$D124*'Proyección 5 años'!$E$5)</f>
        <v/>
      </c>
      <c r="R124" s="7">
        <f>IF($B124="","",$I124-SUM($J124:$N124,$P124:$Q124))</f>
        <v/>
      </c>
      <c r="S124" s="7">
        <f>IF($B124="","",IF($R124&gt;0,$R124*'Proyección 5 años'!$B$5,0))</f>
        <v/>
      </c>
      <c r="T124" s="7">
        <f>IF($B124="","",$R124-$S124)</f>
        <v/>
      </c>
      <c r="U124" s="7">
        <f>IF($B124="","",MAX(0,IFERROR(VLOOKUP($B124,'Cartera'!$A$5:$AC$104,15,FALSE)-($A124-2026+1)*VLOOKUP($B124,'Cartera'!$A$5:$AC$104,19,FALSE)*12*0.55,0)))</f>
        <v/>
      </c>
      <c r="V124" s="7">
        <f>IF($B124="","",$D124*(1+'Proyección 5 años'!$B$3)^($A124-2026))</f>
        <v/>
      </c>
      <c r="W124" s="9">
        <f>IF($B124="","",'Proyección 5 años'!$B$3)</f>
        <v/>
      </c>
      <c r="X124" s="7">
        <f>IF($B124="","",$V124-$U124)</f>
        <v/>
      </c>
      <c r="Y124" s="9">
        <f>IF($B124="","",IFERROR($T124/$D124,0))</f>
        <v/>
      </c>
    </row>
    <row r="125" ht="21" customHeight="1">
      <c r="A125" s="3" t="n"/>
      <c r="B125" s="3" t="n"/>
      <c r="C125" s="16">
        <f>IF($B125="","",IFERROR(VLOOKUP($B125,'Cartera'!$A$5:$AC$104,5,FALSE),""))</f>
        <v/>
      </c>
      <c r="D125" s="10">
        <f>IF($B125="","",IFERROR(VLOOKUP($B125,'Cartera'!$A$5:$AC$104,14,FALSE),0))</f>
        <v/>
      </c>
      <c r="E125" s="10">
        <f>IF($B125="","",IFERROR(VLOOKUP($B125,'Cartera'!$A$5:$AC$104,20,FALSE)*(1+$F125)^($A125-2026),0))</f>
        <v/>
      </c>
      <c r="F125" s="11">
        <f>IF($B125="","",IFERROR(VLOOKUP($B125,'Cartera'!$A$5:$AC$104,21,FALSE),0))</f>
        <v/>
      </c>
      <c r="G125" s="10">
        <f>IF($B125="","",$E125*12)</f>
        <v/>
      </c>
      <c r="H125" s="11">
        <f>IF($B125="","",IFERROR(VLOOKUP($B125,'Cartera'!$A$5:$AC$104,25,FALSE),'Proyección 5 años'!$E$4))</f>
        <v/>
      </c>
      <c r="I125" s="10">
        <f>IF($B125="","",$G125*$H125)</f>
        <v/>
      </c>
      <c r="J125" s="10">
        <f>IF($B125="","",IFERROR(VLOOKUP($B125,'Cartera'!$A$5:$AC$104,22,FALSE)*12,0))</f>
        <v/>
      </c>
      <c r="K125" s="10">
        <f>IF($B125="","",IFERROR(VLOOKUP($B125,'Cartera'!$A$5:$AC$104,23,FALSE),0))</f>
        <v/>
      </c>
      <c r="L125" s="10">
        <f>IF($B125="","",IFERROR(VLOOKUP($B125,'Cartera'!$A$5:$AC$104,24,FALSE),0))</f>
        <v/>
      </c>
      <c r="M125" s="10">
        <f>IF($B125="","",$I125*'Proyección 5 años'!$E$3)</f>
        <v/>
      </c>
      <c r="N125" s="10">
        <f>IF($B125="","",$I125*'Proyección 5 años'!$B$4)</f>
        <v/>
      </c>
      <c r="O125" s="10">
        <f>IF($B125="","",SUM($J125:$N125))</f>
        <v/>
      </c>
      <c r="P125" s="10">
        <f>IF($B125="","",IFERROR(VLOOKUP($B125,'Cartera'!$A$5:$AC$104,15,FALSE)*VLOOKUP($B125,'Cartera'!$A$5:$AC$104,17,FALSE),0))</f>
        <v/>
      </c>
      <c r="Q125" s="10">
        <f>IF($B125="","",$D125*'Proyección 5 años'!$E$5)</f>
        <v/>
      </c>
      <c r="R125" s="10">
        <f>IF($B125="","",$I125-SUM($J125:$N125,$P125:$Q125))</f>
        <v/>
      </c>
      <c r="S125" s="10">
        <f>IF($B125="","",IF($R125&gt;0,$R125*'Proyección 5 años'!$B$5,0))</f>
        <v/>
      </c>
      <c r="T125" s="10">
        <f>IF($B125="","",$R125-$S125)</f>
        <v/>
      </c>
      <c r="U125" s="10">
        <f>IF($B125="","",MAX(0,IFERROR(VLOOKUP($B125,'Cartera'!$A$5:$AC$104,15,FALSE)-($A125-2026+1)*VLOOKUP($B125,'Cartera'!$A$5:$AC$104,19,FALSE)*12*0.55,0)))</f>
        <v/>
      </c>
      <c r="V125" s="10">
        <f>IF($B125="","",$D125*(1+'Proyección 5 años'!$B$3)^($A125-2026))</f>
        <v/>
      </c>
      <c r="W125" s="11">
        <f>IF($B125="","",'Proyección 5 años'!$B$3)</f>
        <v/>
      </c>
      <c r="X125" s="10">
        <f>IF($B125="","",$V125-$U125)</f>
        <v/>
      </c>
      <c r="Y125" s="11">
        <f>IF($B125="","",IFERROR($T125/$D125,0))</f>
        <v/>
      </c>
    </row>
    <row r="126" ht="21" customHeight="1">
      <c r="A126" s="3" t="n"/>
      <c r="B126" s="3" t="n"/>
      <c r="C126" s="15">
        <f>IF($B126="","",IFERROR(VLOOKUP($B126,'Cartera'!$A$5:$AC$104,5,FALSE),""))</f>
        <v/>
      </c>
      <c r="D126" s="7">
        <f>IF($B126="","",IFERROR(VLOOKUP($B126,'Cartera'!$A$5:$AC$104,14,FALSE),0))</f>
        <v/>
      </c>
      <c r="E126" s="7">
        <f>IF($B126="","",IFERROR(VLOOKUP($B126,'Cartera'!$A$5:$AC$104,20,FALSE)*(1+$F126)^($A126-2026),0))</f>
        <v/>
      </c>
      <c r="F126" s="9">
        <f>IF($B126="","",IFERROR(VLOOKUP($B126,'Cartera'!$A$5:$AC$104,21,FALSE),0))</f>
        <v/>
      </c>
      <c r="G126" s="7">
        <f>IF($B126="","",$E126*12)</f>
        <v/>
      </c>
      <c r="H126" s="9">
        <f>IF($B126="","",IFERROR(VLOOKUP($B126,'Cartera'!$A$5:$AC$104,25,FALSE),'Proyección 5 años'!$E$4))</f>
        <v/>
      </c>
      <c r="I126" s="7">
        <f>IF($B126="","",$G126*$H126)</f>
        <v/>
      </c>
      <c r="J126" s="7">
        <f>IF($B126="","",IFERROR(VLOOKUP($B126,'Cartera'!$A$5:$AC$104,22,FALSE)*12,0))</f>
        <v/>
      </c>
      <c r="K126" s="7">
        <f>IF($B126="","",IFERROR(VLOOKUP($B126,'Cartera'!$A$5:$AC$104,23,FALSE),0))</f>
        <v/>
      </c>
      <c r="L126" s="7">
        <f>IF($B126="","",IFERROR(VLOOKUP($B126,'Cartera'!$A$5:$AC$104,24,FALSE),0))</f>
        <v/>
      </c>
      <c r="M126" s="7">
        <f>IF($B126="","",$I126*'Proyección 5 años'!$E$3)</f>
        <v/>
      </c>
      <c r="N126" s="7">
        <f>IF($B126="","",$I126*'Proyección 5 años'!$B$4)</f>
        <v/>
      </c>
      <c r="O126" s="7">
        <f>IF($B126="","",SUM($J126:$N126))</f>
        <v/>
      </c>
      <c r="P126" s="7">
        <f>IF($B126="","",IFERROR(VLOOKUP($B126,'Cartera'!$A$5:$AC$104,15,FALSE)*VLOOKUP($B126,'Cartera'!$A$5:$AC$104,17,FALSE),0))</f>
        <v/>
      </c>
      <c r="Q126" s="7">
        <f>IF($B126="","",$D126*'Proyección 5 años'!$E$5)</f>
        <v/>
      </c>
      <c r="R126" s="7">
        <f>IF($B126="","",$I126-SUM($J126:$N126,$P126:$Q126))</f>
        <v/>
      </c>
      <c r="S126" s="7">
        <f>IF($B126="","",IF($R126&gt;0,$R126*'Proyección 5 años'!$B$5,0))</f>
        <v/>
      </c>
      <c r="T126" s="7">
        <f>IF($B126="","",$R126-$S126)</f>
        <v/>
      </c>
      <c r="U126" s="7">
        <f>IF($B126="","",MAX(0,IFERROR(VLOOKUP($B126,'Cartera'!$A$5:$AC$104,15,FALSE)-($A126-2026+1)*VLOOKUP($B126,'Cartera'!$A$5:$AC$104,19,FALSE)*12*0.55,0)))</f>
        <v/>
      </c>
      <c r="V126" s="7">
        <f>IF($B126="","",$D126*(1+'Proyección 5 años'!$B$3)^($A126-2026))</f>
        <v/>
      </c>
      <c r="W126" s="9">
        <f>IF($B126="","",'Proyección 5 años'!$B$3)</f>
        <v/>
      </c>
      <c r="X126" s="7">
        <f>IF($B126="","",$V126-$U126)</f>
        <v/>
      </c>
      <c r="Y126" s="9">
        <f>IF($B126="","",IFERROR($T126/$D126,0))</f>
        <v/>
      </c>
    </row>
    <row r="127" ht="21" customHeight="1">
      <c r="A127" s="3" t="n"/>
      <c r="B127" s="3" t="n"/>
      <c r="C127" s="16">
        <f>IF($B127="","",IFERROR(VLOOKUP($B127,'Cartera'!$A$5:$AC$104,5,FALSE),""))</f>
        <v/>
      </c>
      <c r="D127" s="10">
        <f>IF($B127="","",IFERROR(VLOOKUP($B127,'Cartera'!$A$5:$AC$104,14,FALSE),0))</f>
        <v/>
      </c>
      <c r="E127" s="10">
        <f>IF($B127="","",IFERROR(VLOOKUP($B127,'Cartera'!$A$5:$AC$104,20,FALSE)*(1+$F127)^($A127-2026),0))</f>
        <v/>
      </c>
      <c r="F127" s="11">
        <f>IF($B127="","",IFERROR(VLOOKUP($B127,'Cartera'!$A$5:$AC$104,21,FALSE),0))</f>
        <v/>
      </c>
      <c r="G127" s="10">
        <f>IF($B127="","",$E127*12)</f>
        <v/>
      </c>
      <c r="H127" s="11">
        <f>IF($B127="","",IFERROR(VLOOKUP($B127,'Cartera'!$A$5:$AC$104,25,FALSE),'Proyección 5 años'!$E$4))</f>
        <v/>
      </c>
      <c r="I127" s="10">
        <f>IF($B127="","",$G127*$H127)</f>
        <v/>
      </c>
      <c r="J127" s="10">
        <f>IF($B127="","",IFERROR(VLOOKUP($B127,'Cartera'!$A$5:$AC$104,22,FALSE)*12,0))</f>
        <v/>
      </c>
      <c r="K127" s="10">
        <f>IF($B127="","",IFERROR(VLOOKUP($B127,'Cartera'!$A$5:$AC$104,23,FALSE),0))</f>
        <v/>
      </c>
      <c r="L127" s="10">
        <f>IF($B127="","",IFERROR(VLOOKUP($B127,'Cartera'!$A$5:$AC$104,24,FALSE),0))</f>
        <v/>
      </c>
      <c r="M127" s="10">
        <f>IF($B127="","",$I127*'Proyección 5 años'!$E$3)</f>
        <v/>
      </c>
      <c r="N127" s="10">
        <f>IF($B127="","",$I127*'Proyección 5 años'!$B$4)</f>
        <v/>
      </c>
      <c r="O127" s="10">
        <f>IF($B127="","",SUM($J127:$N127))</f>
        <v/>
      </c>
      <c r="P127" s="10">
        <f>IF($B127="","",IFERROR(VLOOKUP($B127,'Cartera'!$A$5:$AC$104,15,FALSE)*VLOOKUP($B127,'Cartera'!$A$5:$AC$104,17,FALSE),0))</f>
        <v/>
      </c>
      <c r="Q127" s="10">
        <f>IF($B127="","",$D127*'Proyección 5 años'!$E$5)</f>
        <v/>
      </c>
      <c r="R127" s="10">
        <f>IF($B127="","",$I127-SUM($J127:$N127,$P127:$Q127))</f>
        <v/>
      </c>
      <c r="S127" s="10">
        <f>IF($B127="","",IF($R127&gt;0,$R127*'Proyección 5 años'!$B$5,0))</f>
        <v/>
      </c>
      <c r="T127" s="10">
        <f>IF($B127="","",$R127-$S127)</f>
        <v/>
      </c>
      <c r="U127" s="10">
        <f>IF($B127="","",MAX(0,IFERROR(VLOOKUP($B127,'Cartera'!$A$5:$AC$104,15,FALSE)-($A127-2026+1)*VLOOKUP($B127,'Cartera'!$A$5:$AC$104,19,FALSE)*12*0.55,0)))</f>
        <v/>
      </c>
      <c r="V127" s="10">
        <f>IF($B127="","",$D127*(1+'Proyección 5 años'!$B$3)^($A127-2026))</f>
        <v/>
      </c>
      <c r="W127" s="11">
        <f>IF($B127="","",'Proyección 5 años'!$B$3)</f>
        <v/>
      </c>
      <c r="X127" s="10">
        <f>IF($B127="","",$V127-$U127)</f>
        <v/>
      </c>
      <c r="Y127" s="11">
        <f>IF($B127="","",IFERROR($T127/$D127,0))</f>
        <v/>
      </c>
    </row>
    <row r="128" ht="21" customHeight="1">
      <c r="A128" s="3" t="n"/>
      <c r="B128" s="3" t="n"/>
      <c r="C128" s="15">
        <f>IF($B128="","",IFERROR(VLOOKUP($B128,'Cartera'!$A$5:$AC$104,5,FALSE),""))</f>
        <v/>
      </c>
      <c r="D128" s="7">
        <f>IF($B128="","",IFERROR(VLOOKUP($B128,'Cartera'!$A$5:$AC$104,14,FALSE),0))</f>
        <v/>
      </c>
      <c r="E128" s="7">
        <f>IF($B128="","",IFERROR(VLOOKUP($B128,'Cartera'!$A$5:$AC$104,20,FALSE)*(1+$F128)^($A128-2026),0))</f>
        <v/>
      </c>
      <c r="F128" s="9">
        <f>IF($B128="","",IFERROR(VLOOKUP($B128,'Cartera'!$A$5:$AC$104,21,FALSE),0))</f>
        <v/>
      </c>
      <c r="G128" s="7">
        <f>IF($B128="","",$E128*12)</f>
        <v/>
      </c>
      <c r="H128" s="9">
        <f>IF($B128="","",IFERROR(VLOOKUP($B128,'Cartera'!$A$5:$AC$104,25,FALSE),'Proyección 5 años'!$E$4))</f>
        <v/>
      </c>
      <c r="I128" s="7">
        <f>IF($B128="","",$G128*$H128)</f>
        <v/>
      </c>
      <c r="J128" s="7">
        <f>IF($B128="","",IFERROR(VLOOKUP($B128,'Cartera'!$A$5:$AC$104,22,FALSE)*12,0))</f>
        <v/>
      </c>
      <c r="K128" s="7">
        <f>IF($B128="","",IFERROR(VLOOKUP($B128,'Cartera'!$A$5:$AC$104,23,FALSE),0))</f>
        <v/>
      </c>
      <c r="L128" s="7">
        <f>IF($B128="","",IFERROR(VLOOKUP($B128,'Cartera'!$A$5:$AC$104,24,FALSE),0))</f>
        <v/>
      </c>
      <c r="M128" s="7">
        <f>IF($B128="","",$I128*'Proyección 5 años'!$E$3)</f>
        <v/>
      </c>
      <c r="N128" s="7">
        <f>IF($B128="","",$I128*'Proyección 5 años'!$B$4)</f>
        <v/>
      </c>
      <c r="O128" s="7">
        <f>IF($B128="","",SUM($J128:$N128))</f>
        <v/>
      </c>
      <c r="P128" s="7">
        <f>IF($B128="","",IFERROR(VLOOKUP($B128,'Cartera'!$A$5:$AC$104,15,FALSE)*VLOOKUP($B128,'Cartera'!$A$5:$AC$104,17,FALSE),0))</f>
        <v/>
      </c>
      <c r="Q128" s="7">
        <f>IF($B128="","",$D128*'Proyección 5 años'!$E$5)</f>
        <v/>
      </c>
      <c r="R128" s="7">
        <f>IF($B128="","",$I128-SUM($J128:$N128,$P128:$Q128))</f>
        <v/>
      </c>
      <c r="S128" s="7">
        <f>IF($B128="","",IF($R128&gt;0,$R128*'Proyección 5 años'!$B$5,0))</f>
        <v/>
      </c>
      <c r="T128" s="7">
        <f>IF($B128="","",$R128-$S128)</f>
        <v/>
      </c>
      <c r="U128" s="7">
        <f>IF($B128="","",MAX(0,IFERROR(VLOOKUP($B128,'Cartera'!$A$5:$AC$104,15,FALSE)-($A128-2026+1)*VLOOKUP($B128,'Cartera'!$A$5:$AC$104,19,FALSE)*12*0.55,0)))</f>
        <v/>
      </c>
      <c r="V128" s="7">
        <f>IF($B128="","",$D128*(1+'Proyección 5 años'!$B$3)^($A128-2026))</f>
        <v/>
      </c>
      <c r="W128" s="9">
        <f>IF($B128="","",'Proyección 5 años'!$B$3)</f>
        <v/>
      </c>
      <c r="X128" s="7">
        <f>IF($B128="","",$V128-$U128)</f>
        <v/>
      </c>
      <c r="Y128" s="9">
        <f>IF($B128="","",IFERROR($T128/$D128,0))</f>
        <v/>
      </c>
    </row>
    <row r="129" ht="21" customHeight="1">
      <c r="A129" s="3" t="n"/>
      <c r="B129" s="3" t="n"/>
      <c r="C129" s="16">
        <f>IF($B129="","",IFERROR(VLOOKUP($B129,'Cartera'!$A$5:$AC$104,5,FALSE),""))</f>
        <v/>
      </c>
      <c r="D129" s="10">
        <f>IF($B129="","",IFERROR(VLOOKUP($B129,'Cartera'!$A$5:$AC$104,14,FALSE),0))</f>
        <v/>
      </c>
      <c r="E129" s="10">
        <f>IF($B129="","",IFERROR(VLOOKUP($B129,'Cartera'!$A$5:$AC$104,20,FALSE)*(1+$F129)^($A129-2026),0))</f>
        <v/>
      </c>
      <c r="F129" s="11">
        <f>IF($B129="","",IFERROR(VLOOKUP($B129,'Cartera'!$A$5:$AC$104,21,FALSE),0))</f>
        <v/>
      </c>
      <c r="G129" s="10">
        <f>IF($B129="","",$E129*12)</f>
        <v/>
      </c>
      <c r="H129" s="11">
        <f>IF($B129="","",IFERROR(VLOOKUP($B129,'Cartera'!$A$5:$AC$104,25,FALSE),'Proyección 5 años'!$E$4))</f>
        <v/>
      </c>
      <c r="I129" s="10">
        <f>IF($B129="","",$G129*$H129)</f>
        <v/>
      </c>
      <c r="J129" s="10">
        <f>IF($B129="","",IFERROR(VLOOKUP($B129,'Cartera'!$A$5:$AC$104,22,FALSE)*12,0))</f>
        <v/>
      </c>
      <c r="K129" s="10">
        <f>IF($B129="","",IFERROR(VLOOKUP($B129,'Cartera'!$A$5:$AC$104,23,FALSE),0))</f>
        <v/>
      </c>
      <c r="L129" s="10">
        <f>IF($B129="","",IFERROR(VLOOKUP($B129,'Cartera'!$A$5:$AC$104,24,FALSE),0))</f>
        <v/>
      </c>
      <c r="M129" s="10">
        <f>IF($B129="","",$I129*'Proyección 5 años'!$E$3)</f>
        <v/>
      </c>
      <c r="N129" s="10">
        <f>IF($B129="","",$I129*'Proyección 5 años'!$B$4)</f>
        <v/>
      </c>
      <c r="O129" s="10">
        <f>IF($B129="","",SUM($J129:$N129))</f>
        <v/>
      </c>
      <c r="P129" s="10">
        <f>IF($B129="","",IFERROR(VLOOKUP($B129,'Cartera'!$A$5:$AC$104,15,FALSE)*VLOOKUP($B129,'Cartera'!$A$5:$AC$104,17,FALSE),0))</f>
        <v/>
      </c>
      <c r="Q129" s="10">
        <f>IF($B129="","",$D129*'Proyección 5 años'!$E$5)</f>
        <v/>
      </c>
      <c r="R129" s="10">
        <f>IF($B129="","",$I129-SUM($J129:$N129,$P129:$Q129))</f>
        <v/>
      </c>
      <c r="S129" s="10">
        <f>IF($B129="","",IF($R129&gt;0,$R129*'Proyección 5 años'!$B$5,0))</f>
        <v/>
      </c>
      <c r="T129" s="10">
        <f>IF($B129="","",$R129-$S129)</f>
        <v/>
      </c>
      <c r="U129" s="10">
        <f>IF($B129="","",MAX(0,IFERROR(VLOOKUP($B129,'Cartera'!$A$5:$AC$104,15,FALSE)-($A129-2026+1)*VLOOKUP($B129,'Cartera'!$A$5:$AC$104,19,FALSE)*12*0.55,0)))</f>
        <v/>
      </c>
      <c r="V129" s="10">
        <f>IF($B129="","",$D129*(1+'Proyección 5 años'!$B$3)^($A129-2026))</f>
        <v/>
      </c>
      <c r="W129" s="11">
        <f>IF($B129="","",'Proyección 5 años'!$B$3)</f>
        <v/>
      </c>
      <c r="X129" s="10">
        <f>IF($B129="","",$V129-$U129)</f>
        <v/>
      </c>
      <c r="Y129" s="11">
        <f>IF($B129="","",IFERROR($T129/$D129,0))</f>
        <v/>
      </c>
    </row>
    <row r="130" ht="21" customHeight="1">
      <c r="A130" s="3" t="n"/>
      <c r="B130" s="3" t="n"/>
      <c r="C130" s="15">
        <f>IF($B130="","",IFERROR(VLOOKUP($B130,'Cartera'!$A$5:$AC$104,5,FALSE),""))</f>
        <v/>
      </c>
      <c r="D130" s="7">
        <f>IF($B130="","",IFERROR(VLOOKUP($B130,'Cartera'!$A$5:$AC$104,14,FALSE),0))</f>
        <v/>
      </c>
      <c r="E130" s="7">
        <f>IF($B130="","",IFERROR(VLOOKUP($B130,'Cartera'!$A$5:$AC$104,20,FALSE)*(1+$F130)^($A130-2026),0))</f>
        <v/>
      </c>
      <c r="F130" s="9">
        <f>IF($B130="","",IFERROR(VLOOKUP($B130,'Cartera'!$A$5:$AC$104,21,FALSE),0))</f>
        <v/>
      </c>
      <c r="G130" s="7">
        <f>IF($B130="","",$E130*12)</f>
        <v/>
      </c>
      <c r="H130" s="9">
        <f>IF($B130="","",IFERROR(VLOOKUP($B130,'Cartera'!$A$5:$AC$104,25,FALSE),'Proyección 5 años'!$E$4))</f>
        <v/>
      </c>
      <c r="I130" s="7">
        <f>IF($B130="","",$G130*$H130)</f>
        <v/>
      </c>
      <c r="J130" s="7">
        <f>IF($B130="","",IFERROR(VLOOKUP($B130,'Cartera'!$A$5:$AC$104,22,FALSE)*12,0))</f>
        <v/>
      </c>
      <c r="K130" s="7">
        <f>IF($B130="","",IFERROR(VLOOKUP($B130,'Cartera'!$A$5:$AC$104,23,FALSE),0))</f>
        <v/>
      </c>
      <c r="L130" s="7">
        <f>IF($B130="","",IFERROR(VLOOKUP($B130,'Cartera'!$A$5:$AC$104,24,FALSE),0))</f>
        <v/>
      </c>
      <c r="M130" s="7">
        <f>IF($B130="","",$I130*'Proyección 5 años'!$E$3)</f>
        <v/>
      </c>
      <c r="N130" s="7">
        <f>IF($B130="","",$I130*'Proyección 5 años'!$B$4)</f>
        <v/>
      </c>
      <c r="O130" s="7">
        <f>IF($B130="","",SUM($J130:$N130))</f>
        <v/>
      </c>
      <c r="P130" s="7">
        <f>IF($B130="","",IFERROR(VLOOKUP($B130,'Cartera'!$A$5:$AC$104,15,FALSE)*VLOOKUP($B130,'Cartera'!$A$5:$AC$104,17,FALSE),0))</f>
        <v/>
      </c>
      <c r="Q130" s="7">
        <f>IF($B130="","",$D130*'Proyección 5 años'!$E$5)</f>
        <v/>
      </c>
      <c r="R130" s="7">
        <f>IF($B130="","",$I130-SUM($J130:$N130,$P130:$Q130))</f>
        <v/>
      </c>
      <c r="S130" s="7">
        <f>IF($B130="","",IF($R130&gt;0,$R130*'Proyección 5 años'!$B$5,0))</f>
        <v/>
      </c>
      <c r="T130" s="7">
        <f>IF($B130="","",$R130-$S130)</f>
        <v/>
      </c>
      <c r="U130" s="7">
        <f>IF($B130="","",MAX(0,IFERROR(VLOOKUP($B130,'Cartera'!$A$5:$AC$104,15,FALSE)-($A130-2026+1)*VLOOKUP($B130,'Cartera'!$A$5:$AC$104,19,FALSE)*12*0.55,0)))</f>
        <v/>
      </c>
      <c r="V130" s="7">
        <f>IF($B130="","",$D130*(1+'Proyección 5 años'!$B$3)^($A130-2026))</f>
        <v/>
      </c>
      <c r="W130" s="9">
        <f>IF($B130="","",'Proyección 5 años'!$B$3)</f>
        <v/>
      </c>
      <c r="X130" s="7">
        <f>IF($B130="","",$V130-$U130)</f>
        <v/>
      </c>
      <c r="Y130" s="9">
        <f>IF($B130="","",IFERROR($T130/$D130,0))</f>
        <v/>
      </c>
    </row>
    <row r="131" ht="21" customHeight="1">
      <c r="A131" s="3" t="n"/>
      <c r="B131" s="3" t="n"/>
      <c r="C131" s="16">
        <f>IF($B131="","",IFERROR(VLOOKUP($B131,'Cartera'!$A$5:$AC$104,5,FALSE),""))</f>
        <v/>
      </c>
      <c r="D131" s="10">
        <f>IF($B131="","",IFERROR(VLOOKUP($B131,'Cartera'!$A$5:$AC$104,14,FALSE),0))</f>
        <v/>
      </c>
      <c r="E131" s="10">
        <f>IF($B131="","",IFERROR(VLOOKUP($B131,'Cartera'!$A$5:$AC$104,20,FALSE)*(1+$F131)^($A131-2026),0))</f>
        <v/>
      </c>
      <c r="F131" s="11">
        <f>IF($B131="","",IFERROR(VLOOKUP($B131,'Cartera'!$A$5:$AC$104,21,FALSE),0))</f>
        <v/>
      </c>
      <c r="G131" s="10">
        <f>IF($B131="","",$E131*12)</f>
        <v/>
      </c>
      <c r="H131" s="11">
        <f>IF($B131="","",IFERROR(VLOOKUP($B131,'Cartera'!$A$5:$AC$104,25,FALSE),'Proyección 5 años'!$E$4))</f>
        <v/>
      </c>
      <c r="I131" s="10">
        <f>IF($B131="","",$G131*$H131)</f>
        <v/>
      </c>
      <c r="J131" s="10">
        <f>IF($B131="","",IFERROR(VLOOKUP($B131,'Cartera'!$A$5:$AC$104,22,FALSE)*12,0))</f>
        <v/>
      </c>
      <c r="K131" s="10">
        <f>IF($B131="","",IFERROR(VLOOKUP($B131,'Cartera'!$A$5:$AC$104,23,FALSE),0))</f>
        <v/>
      </c>
      <c r="L131" s="10">
        <f>IF($B131="","",IFERROR(VLOOKUP($B131,'Cartera'!$A$5:$AC$104,24,FALSE),0))</f>
        <v/>
      </c>
      <c r="M131" s="10">
        <f>IF($B131="","",$I131*'Proyección 5 años'!$E$3)</f>
        <v/>
      </c>
      <c r="N131" s="10">
        <f>IF($B131="","",$I131*'Proyección 5 años'!$B$4)</f>
        <v/>
      </c>
      <c r="O131" s="10">
        <f>IF($B131="","",SUM($J131:$N131))</f>
        <v/>
      </c>
      <c r="P131" s="10">
        <f>IF($B131="","",IFERROR(VLOOKUP($B131,'Cartera'!$A$5:$AC$104,15,FALSE)*VLOOKUP($B131,'Cartera'!$A$5:$AC$104,17,FALSE),0))</f>
        <v/>
      </c>
      <c r="Q131" s="10">
        <f>IF($B131="","",$D131*'Proyección 5 años'!$E$5)</f>
        <v/>
      </c>
      <c r="R131" s="10">
        <f>IF($B131="","",$I131-SUM($J131:$N131,$P131:$Q131))</f>
        <v/>
      </c>
      <c r="S131" s="10">
        <f>IF($B131="","",IF($R131&gt;0,$R131*'Proyección 5 años'!$B$5,0))</f>
        <v/>
      </c>
      <c r="T131" s="10">
        <f>IF($B131="","",$R131-$S131)</f>
        <v/>
      </c>
      <c r="U131" s="10">
        <f>IF($B131="","",MAX(0,IFERROR(VLOOKUP($B131,'Cartera'!$A$5:$AC$104,15,FALSE)-($A131-2026+1)*VLOOKUP($B131,'Cartera'!$A$5:$AC$104,19,FALSE)*12*0.55,0)))</f>
        <v/>
      </c>
      <c r="V131" s="10">
        <f>IF($B131="","",$D131*(1+'Proyección 5 años'!$B$3)^($A131-2026))</f>
        <v/>
      </c>
      <c r="W131" s="11">
        <f>IF($B131="","",'Proyección 5 años'!$B$3)</f>
        <v/>
      </c>
      <c r="X131" s="10">
        <f>IF($B131="","",$V131-$U131)</f>
        <v/>
      </c>
      <c r="Y131" s="11">
        <f>IF($B131="","",IFERROR($T131/$D131,0))</f>
        <v/>
      </c>
    </row>
    <row r="132" ht="21" customHeight="1">
      <c r="A132" s="3" t="n"/>
      <c r="B132" s="3" t="n"/>
      <c r="C132" s="15">
        <f>IF($B132="","",IFERROR(VLOOKUP($B132,'Cartera'!$A$5:$AC$104,5,FALSE),""))</f>
        <v/>
      </c>
      <c r="D132" s="7">
        <f>IF($B132="","",IFERROR(VLOOKUP($B132,'Cartera'!$A$5:$AC$104,14,FALSE),0))</f>
        <v/>
      </c>
      <c r="E132" s="7">
        <f>IF($B132="","",IFERROR(VLOOKUP($B132,'Cartera'!$A$5:$AC$104,20,FALSE)*(1+$F132)^($A132-2026),0))</f>
        <v/>
      </c>
      <c r="F132" s="9">
        <f>IF($B132="","",IFERROR(VLOOKUP($B132,'Cartera'!$A$5:$AC$104,21,FALSE),0))</f>
        <v/>
      </c>
      <c r="G132" s="7">
        <f>IF($B132="","",$E132*12)</f>
        <v/>
      </c>
      <c r="H132" s="9">
        <f>IF($B132="","",IFERROR(VLOOKUP($B132,'Cartera'!$A$5:$AC$104,25,FALSE),'Proyección 5 años'!$E$4))</f>
        <v/>
      </c>
      <c r="I132" s="7">
        <f>IF($B132="","",$G132*$H132)</f>
        <v/>
      </c>
      <c r="J132" s="7">
        <f>IF($B132="","",IFERROR(VLOOKUP($B132,'Cartera'!$A$5:$AC$104,22,FALSE)*12,0))</f>
        <v/>
      </c>
      <c r="K132" s="7">
        <f>IF($B132="","",IFERROR(VLOOKUP($B132,'Cartera'!$A$5:$AC$104,23,FALSE),0))</f>
        <v/>
      </c>
      <c r="L132" s="7">
        <f>IF($B132="","",IFERROR(VLOOKUP($B132,'Cartera'!$A$5:$AC$104,24,FALSE),0))</f>
        <v/>
      </c>
      <c r="M132" s="7">
        <f>IF($B132="","",$I132*'Proyección 5 años'!$E$3)</f>
        <v/>
      </c>
      <c r="N132" s="7">
        <f>IF($B132="","",$I132*'Proyección 5 años'!$B$4)</f>
        <v/>
      </c>
      <c r="O132" s="7">
        <f>IF($B132="","",SUM($J132:$N132))</f>
        <v/>
      </c>
      <c r="P132" s="7">
        <f>IF($B132="","",IFERROR(VLOOKUP($B132,'Cartera'!$A$5:$AC$104,15,FALSE)*VLOOKUP($B132,'Cartera'!$A$5:$AC$104,17,FALSE),0))</f>
        <v/>
      </c>
      <c r="Q132" s="7">
        <f>IF($B132="","",$D132*'Proyección 5 años'!$E$5)</f>
        <v/>
      </c>
      <c r="R132" s="7">
        <f>IF($B132="","",$I132-SUM($J132:$N132,$P132:$Q132))</f>
        <v/>
      </c>
      <c r="S132" s="7">
        <f>IF($B132="","",IF($R132&gt;0,$R132*'Proyección 5 años'!$B$5,0))</f>
        <v/>
      </c>
      <c r="T132" s="7">
        <f>IF($B132="","",$R132-$S132)</f>
        <v/>
      </c>
      <c r="U132" s="7">
        <f>IF($B132="","",MAX(0,IFERROR(VLOOKUP($B132,'Cartera'!$A$5:$AC$104,15,FALSE)-($A132-2026+1)*VLOOKUP($B132,'Cartera'!$A$5:$AC$104,19,FALSE)*12*0.55,0)))</f>
        <v/>
      </c>
      <c r="V132" s="7">
        <f>IF($B132="","",$D132*(1+'Proyección 5 años'!$B$3)^($A132-2026))</f>
        <v/>
      </c>
      <c r="W132" s="9">
        <f>IF($B132="","",'Proyección 5 años'!$B$3)</f>
        <v/>
      </c>
      <c r="X132" s="7">
        <f>IF($B132="","",$V132-$U132)</f>
        <v/>
      </c>
      <c r="Y132" s="9">
        <f>IF($B132="","",IFERROR($T132/$D132,0))</f>
        <v/>
      </c>
    </row>
    <row r="133" ht="21" customHeight="1">
      <c r="A133" s="3" t="n"/>
      <c r="B133" s="3" t="n"/>
      <c r="C133" s="16">
        <f>IF($B133="","",IFERROR(VLOOKUP($B133,'Cartera'!$A$5:$AC$104,5,FALSE),""))</f>
        <v/>
      </c>
      <c r="D133" s="10">
        <f>IF($B133="","",IFERROR(VLOOKUP($B133,'Cartera'!$A$5:$AC$104,14,FALSE),0))</f>
        <v/>
      </c>
      <c r="E133" s="10">
        <f>IF($B133="","",IFERROR(VLOOKUP($B133,'Cartera'!$A$5:$AC$104,20,FALSE)*(1+$F133)^($A133-2026),0))</f>
        <v/>
      </c>
      <c r="F133" s="11">
        <f>IF($B133="","",IFERROR(VLOOKUP($B133,'Cartera'!$A$5:$AC$104,21,FALSE),0))</f>
        <v/>
      </c>
      <c r="G133" s="10">
        <f>IF($B133="","",$E133*12)</f>
        <v/>
      </c>
      <c r="H133" s="11">
        <f>IF($B133="","",IFERROR(VLOOKUP($B133,'Cartera'!$A$5:$AC$104,25,FALSE),'Proyección 5 años'!$E$4))</f>
        <v/>
      </c>
      <c r="I133" s="10">
        <f>IF($B133="","",$G133*$H133)</f>
        <v/>
      </c>
      <c r="J133" s="10">
        <f>IF($B133="","",IFERROR(VLOOKUP($B133,'Cartera'!$A$5:$AC$104,22,FALSE)*12,0))</f>
        <v/>
      </c>
      <c r="K133" s="10">
        <f>IF($B133="","",IFERROR(VLOOKUP($B133,'Cartera'!$A$5:$AC$104,23,FALSE),0))</f>
        <v/>
      </c>
      <c r="L133" s="10">
        <f>IF($B133="","",IFERROR(VLOOKUP($B133,'Cartera'!$A$5:$AC$104,24,FALSE),0))</f>
        <v/>
      </c>
      <c r="M133" s="10">
        <f>IF($B133="","",$I133*'Proyección 5 años'!$E$3)</f>
        <v/>
      </c>
      <c r="N133" s="10">
        <f>IF($B133="","",$I133*'Proyección 5 años'!$B$4)</f>
        <v/>
      </c>
      <c r="O133" s="10">
        <f>IF($B133="","",SUM($J133:$N133))</f>
        <v/>
      </c>
      <c r="P133" s="10">
        <f>IF($B133="","",IFERROR(VLOOKUP($B133,'Cartera'!$A$5:$AC$104,15,FALSE)*VLOOKUP($B133,'Cartera'!$A$5:$AC$104,17,FALSE),0))</f>
        <v/>
      </c>
      <c r="Q133" s="10">
        <f>IF($B133="","",$D133*'Proyección 5 años'!$E$5)</f>
        <v/>
      </c>
      <c r="R133" s="10">
        <f>IF($B133="","",$I133-SUM($J133:$N133,$P133:$Q133))</f>
        <v/>
      </c>
      <c r="S133" s="10">
        <f>IF($B133="","",IF($R133&gt;0,$R133*'Proyección 5 años'!$B$5,0))</f>
        <v/>
      </c>
      <c r="T133" s="10">
        <f>IF($B133="","",$R133-$S133)</f>
        <v/>
      </c>
      <c r="U133" s="10">
        <f>IF($B133="","",MAX(0,IFERROR(VLOOKUP($B133,'Cartera'!$A$5:$AC$104,15,FALSE)-($A133-2026+1)*VLOOKUP($B133,'Cartera'!$A$5:$AC$104,19,FALSE)*12*0.55,0)))</f>
        <v/>
      </c>
      <c r="V133" s="10">
        <f>IF($B133="","",$D133*(1+'Proyección 5 años'!$B$3)^($A133-2026))</f>
        <v/>
      </c>
      <c r="W133" s="11">
        <f>IF($B133="","",'Proyección 5 años'!$B$3)</f>
        <v/>
      </c>
      <c r="X133" s="10">
        <f>IF($B133="","",$V133-$U133)</f>
        <v/>
      </c>
      <c r="Y133" s="11">
        <f>IF($B133="","",IFERROR($T133/$D133,0))</f>
        <v/>
      </c>
    </row>
    <row r="134" ht="21" customHeight="1">
      <c r="A134" s="3" t="n"/>
      <c r="B134" s="3" t="n"/>
      <c r="C134" s="15">
        <f>IF($B134="","",IFERROR(VLOOKUP($B134,'Cartera'!$A$5:$AC$104,5,FALSE),""))</f>
        <v/>
      </c>
      <c r="D134" s="7">
        <f>IF($B134="","",IFERROR(VLOOKUP($B134,'Cartera'!$A$5:$AC$104,14,FALSE),0))</f>
        <v/>
      </c>
      <c r="E134" s="7">
        <f>IF($B134="","",IFERROR(VLOOKUP($B134,'Cartera'!$A$5:$AC$104,20,FALSE)*(1+$F134)^($A134-2026),0))</f>
        <v/>
      </c>
      <c r="F134" s="9">
        <f>IF($B134="","",IFERROR(VLOOKUP($B134,'Cartera'!$A$5:$AC$104,21,FALSE),0))</f>
        <v/>
      </c>
      <c r="G134" s="7">
        <f>IF($B134="","",$E134*12)</f>
        <v/>
      </c>
      <c r="H134" s="9">
        <f>IF($B134="","",IFERROR(VLOOKUP($B134,'Cartera'!$A$5:$AC$104,25,FALSE),'Proyección 5 años'!$E$4))</f>
        <v/>
      </c>
      <c r="I134" s="7">
        <f>IF($B134="","",$G134*$H134)</f>
        <v/>
      </c>
      <c r="J134" s="7">
        <f>IF($B134="","",IFERROR(VLOOKUP($B134,'Cartera'!$A$5:$AC$104,22,FALSE)*12,0))</f>
        <v/>
      </c>
      <c r="K134" s="7">
        <f>IF($B134="","",IFERROR(VLOOKUP($B134,'Cartera'!$A$5:$AC$104,23,FALSE),0))</f>
        <v/>
      </c>
      <c r="L134" s="7">
        <f>IF($B134="","",IFERROR(VLOOKUP($B134,'Cartera'!$A$5:$AC$104,24,FALSE),0))</f>
        <v/>
      </c>
      <c r="M134" s="7">
        <f>IF($B134="","",$I134*'Proyección 5 años'!$E$3)</f>
        <v/>
      </c>
      <c r="N134" s="7">
        <f>IF($B134="","",$I134*'Proyección 5 años'!$B$4)</f>
        <v/>
      </c>
      <c r="O134" s="7">
        <f>IF($B134="","",SUM($J134:$N134))</f>
        <v/>
      </c>
      <c r="P134" s="7">
        <f>IF($B134="","",IFERROR(VLOOKUP($B134,'Cartera'!$A$5:$AC$104,15,FALSE)*VLOOKUP($B134,'Cartera'!$A$5:$AC$104,17,FALSE),0))</f>
        <v/>
      </c>
      <c r="Q134" s="7">
        <f>IF($B134="","",$D134*'Proyección 5 años'!$E$5)</f>
        <v/>
      </c>
      <c r="R134" s="7">
        <f>IF($B134="","",$I134-SUM($J134:$N134,$P134:$Q134))</f>
        <v/>
      </c>
      <c r="S134" s="7">
        <f>IF($B134="","",IF($R134&gt;0,$R134*'Proyección 5 años'!$B$5,0))</f>
        <v/>
      </c>
      <c r="T134" s="7">
        <f>IF($B134="","",$R134-$S134)</f>
        <v/>
      </c>
      <c r="U134" s="7">
        <f>IF($B134="","",MAX(0,IFERROR(VLOOKUP($B134,'Cartera'!$A$5:$AC$104,15,FALSE)-($A134-2026+1)*VLOOKUP($B134,'Cartera'!$A$5:$AC$104,19,FALSE)*12*0.55,0)))</f>
        <v/>
      </c>
      <c r="V134" s="7">
        <f>IF($B134="","",$D134*(1+'Proyección 5 años'!$B$3)^($A134-2026))</f>
        <v/>
      </c>
      <c r="W134" s="9">
        <f>IF($B134="","",'Proyección 5 años'!$B$3)</f>
        <v/>
      </c>
      <c r="X134" s="7">
        <f>IF($B134="","",$V134-$U134)</f>
        <v/>
      </c>
      <c r="Y134" s="9">
        <f>IF($B134="","",IFERROR($T134/$D134,0))</f>
        <v/>
      </c>
    </row>
    <row r="135" ht="21" customHeight="1">
      <c r="A135" s="3" t="n"/>
      <c r="B135" s="3" t="n"/>
      <c r="C135" s="16">
        <f>IF($B135="","",IFERROR(VLOOKUP($B135,'Cartera'!$A$5:$AC$104,5,FALSE),""))</f>
        <v/>
      </c>
      <c r="D135" s="10">
        <f>IF($B135="","",IFERROR(VLOOKUP($B135,'Cartera'!$A$5:$AC$104,14,FALSE),0))</f>
        <v/>
      </c>
      <c r="E135" s="10">
        <f>IF($B135="","",IFERROR(VLOOKUP($B135,'Cartera'!$A$5:$AC$104,20,FALSE)*(1+$F135)^($A135-2026),0))</f>
        <v/>
      </c>
      <c r="F135" s="11">
        <f>IF($B135="","",IFERROR(VLOOKUP($B135,'Cartera'!$A$5:$AC$104,21,FALSE),0))</f>
        <v/>
      </c>
      <c r="G135" s="10">
        <f>IF($B135="","",$E135*12)</f>
        <v/>
      </c>
      <c r="H135" s="11">
        <f>IF($B135="","",IFERROR(VLOOKUP($B135,'Cartera'!$A$5:$AC$104,25,FALSE),'Proyección 5 años'!$E$4))</f>
        <v/>
      </c>
      <c r="I135" s="10">
        <f>IF($B135="","",$G135*$H135)</f>
        <v/>
      </c>
      <c r="J135" s="10">
        <f>IF($B135="","",IFERROR(VLOOKUP($B135,'Cartera'!$A$5:$AC$104,22,FALSE)*12,0))</f>
        <v/>
      </c>
      <c r="K135" s="10">
        <f>IF($B135="","",IFERROR(VLOOKUP($B135,'Cartera'!$A$5:$AC$104,23,FALSE),0))</f>
        <v/>
      </c>
      <c r="L135" s="10">
        <f>IF($B135="","",IFERROR(VLOOKUP($B135,'Cartera'!$A$5:$AC$104,24,FALSE),0))</f>
        <v/>
      </c>
      <c r="M135" s="10">
        <f>IF($B135="","",$I135*'Proyección 5 años'!$E$3)</f>
        <v/>
      </c>
      <c r="N135" s="10">
        <f>IF($B135="","",$I135*'Proyección 5 años'!$B$4)</f>
        <v/>
      </c>
      <c r="O135" s="10">
        <f>IF($B135="","",SUM($J135:$N135))</f>
        <v/>
      </c>
      <c r="P135" s="10">
        <f>IF($B135="","",IFERROR(VLOOKUP($B135,'Cartera'!$A$5:$AC$104,15,FALSE)*VLOOKUP($B135,'Cartera'!$A$5:$AC$104,17,FALSE),0))</f>
        <v/>
      </c>
      <c r="Q135" s="10">
        <f>IF($B135="","",$D135*'Proyección 5 años'!$E$5)</f>
        <v/>
      </c>
      <c r="R135" s="10">
        <f>IF($B135="","",$I135-SUM($J135:$N135,$P135:$Q135))</f>
        <v/>
      </c>
      <c r="S135" s="10">
        <f>IF($B135="","",IF($R135&gt;0,$R135*'Proyección 5 años'!$B$5,0))</f>
        <v/>
      </c>
      <c r="T135" s="10">
        <f>IF($B135="","",$R135-$S135)</f>
        <v/>
      </c>
      <c r="U135" s="10">
        <f>IF($B135="","",MAX(0,IFERROR(VLOOKUP($B135,'Cartera'!$A$5:$AC$104,15,FALSE)-($A135-2026+1)*VLOOKUP($B135,'Cartera'!$A$5:$AC$104,19,FALSE)*12*0.55,0)))</f>
        <v/>
      </c>
      <c r="V135" s="10">
        <f>IF($B135="","",$D135*(1+'Proyección 5 años'!$B$3)^($A135-2026))</f>
        <v/>
      </c>
      <c r="W135" s="11">
        <f>IF($B135="","",'Proyección 5 años'!$B$3)</f>
        <v/>
      </c>
      <c r="X135" s="10">
        <f>IF($B135="","",$V135-$U135)</f>
        <v/>
      </c>
      <c r="Y135" s="11">
        <f>IF($B135="","",IFERROR($T135/$D135,0))</f>
        <v/>
      </c>
    </row>
    <row r="136" ht="21" customHeight="1">
      <c r="A136" s="3" t="n"/>
      <c r="B136" s="3" t="n"/>
      <c r="C136" s="15">
        <f>IF($B136="","",IFERROR(VLOOKUP($B136,'Cartera'!$A$5:$AC$104,5,FALSE),""))</f>
        <v/>
      </c>
      <c r="D136" s="7">
        <f>IF($B136="","",IFERROR(VLOOKUP($B136,'Cartera'!$A$5:$AC$104,14,FALSE),0))</f>
        <v/>
      </c>
      <c r="E136" s="7">
        <f>IF($B136="","",IFERROR(VLOOKUP($B136,'Cartera'!$A$5:$AC$104,20,FALSE)*(1+$F136)^($A136-2026),0))</f>
        <v/>
      </c>
      <c r="F136" s="9">
        <f>IF($B136="","",IFERROR(VLOOKUP($B136,'Cartera'!$A$5:$AC$104,21,FALSE),0))</f>
        <v/>
      </c>
      <c r="G136" s="7">
        <f>IF($B136="","",$E136*12)</f>
        <v/>
      </c>
      <c r="H136" s="9">
        <f>IF($B136="","",IFERROR(VLOOKUP($B136,'Cartera'!$A$5:$AC$104,25,FALSE),'Proyección 5 años'!$E$4))</f>
        <v/>
      </c>
      <c r="I136" s="7">
        <f>IF($B136="","",$G136*$H136)</f>
        <v/>
      </c>
      <c r="J136" s="7">
        <f>IF($B136="","",IFERROR(VLOOKUP($B136,'Cartera'!$A$5:$AC$104,22,FALSE)*12,0))</f>
        <v/>
      </c>
      <c r="K136" s="7">
        <f>IF($B136="","",IFERROR(VLOOKUP($B136,'Cartera'!$A$5:$AC$104,23,FALSE),0))</f>
        <v/>
      </c>
      <c r="L136" s="7">
        <f>IF($B136="","",IFERROR(VLOOKUP($B136,'Cartera'!$A$5:$AC$104,24,FALSE),0))</f>
        <v/>
      </c>
      <c r="M136" s="7">
        <f>IF($B136="","",$I136*'Proyección 5 años'!$E$3)</f>
        <v/>
      </c>
      <c r="N136" s="7">
        <f>IF($B136="","",$I136*'Proyección 5 años'!$B$4)</f>
        <v/>
      </c>
      <c r="O136" s="7">
        <f>IF($B136="","",SUM($J136:$N136))</f>
        <v/>
      </c>
      <c r="P136" s="7">
        <f>IF($B136="","",IFERROR(VLOOKUP($B136,'Cartera'!$A$5:$AC$104,15,FALSE)*VLOOKUP($B136,'Cartera'!$A$5:$AC$104,17,FALSE),0))</f>
        <v/>
      </c>
      <c r="Q136" s="7">
        <f>IF($B136="","",$D136*'Proyección 5 años'!$E$5)</f>
        <v/>
      </c>
      <c r="R136" s="7">
        <f>IF($B136="","",$I136-SUM($J136:$N136,$P136:$Q136))</f>
        <v/>
      </c>
      <c r="S136" s="7">
        <f>IF($B136="","",IF($R136&gt;0,$R136*'Proyección 5 años'!$B$5,0))</f>
        <v/>
      </c>
      <c r="T136" s="7">
        <f>IF($B136="","",$R136-$S136)</f>
        <v/>
      </c>
      <c r="U136" s="7">
        <f>IF($B136="","",MAX(0,IFERROR(VLOOKUP($B136,'Cartera'!$A$5:$AC$104,15,FALSE)-($A136-2026+1)*VLOOKUP($B136,'Cartera'!$A$5:$AC$104,19,FALSE)*12*0.55,0)))</f>
        <v/>
      </c>
      <c r="V136" s="7">
        <f>IF($B136="","",$D136*(1+'Proyección 5 años'!$B$3)^($A136-2026))</f>
        <v/>
      </c>
      <c r="W136" s="9">
        <f>IF($B136="","",'Proyección 5 años'!$B$3)</f>
        <v/>
      </c>
      <c r="X136" s="7">
        <f>IF($B136="","",$V136-$U136)</f>
        <v/>
      </c>
      <c r="Y136" s="9">
        <f>IF($B136="","",IFERROR($T136/$D136,0))</f>
        <v/>
      </c>
    </row>
    <row r="137" ht="21" customHeight="1">
      <c r="A137" s="3" t="n"/>
      <c r="B137" s="3" t="n"/>
      <c r="C137" s="16">
        <f>IF($B137="","",IFERROR(VLOOKUP($B137,'Cartera'!$A$5:$AC$104,5,FALSE),""))</f>
        <v/>
      </c>
      <c r="D137" s="10">
        <f>IF($B137="","",IFERROR(VLOOKUP($B137,'Cartera'!$A$5:$AC$104,14,FALSE),0))</f>
        <v/>
      </c>
      <c r="E137" s="10">
        <f>IF($B137="","",IFERROR(VLOOKUP($B137,'Cartera'!$A$5:$AC$104,20,FALSE)*(1+$F137)^($A137-2026),0))</f>
        <v/>
      </c>
      <c r="F137" s="11">
        <f>IF($B137="","",IFERROR(VLOOKUP($B137,'Cartera'!$A$5:$AC$104,21,FALSE),0))</f>
        <v/>
      </c>
      <c r="G137" s="10">
        <f>IF($B137="","",$E137*12)</f>
        <v/>
      </c>
      <c r="H137" s="11">
        <f>IF($B137="","",IFERROR(VLOOKUP($B137,'Cartera'!$A$5:$AC$104,25,FALSE),'Proyección 5 años'!$E$4))</f>
        <v/>
      </c>
      <c r="I137" s="10">
        <f>IF($B137="","",$G137*$H137)</f>
        <v/>
      </c>
      <c r="J137" s="10">
        <f>IF($B137="","",IFERROR(VLOOKUP($B137,'Cartera'!$A$5:$AC$104,22,FALSE)*12,0))</f>
        <v/>
      </c>
      <c r="K137" s="10">
        <f>IF($B137="","",IFERROR(VLOOKUP($B137,'Cartera'!$A$5:$AC$104,23,FALSE),0))</f>
        <v/>
      </c>
      <c r="L137" s="10">
        <f>IF($B137="","",IFERROR(VLOOKUP($B137,'Cartera'!$A$5:$AC$104,24,FALSE),0))</f>
        <v/>
      </c>
      <c r="M137" s="10">
        <f>IF($B137="","",$I137*'Proyección 5 años'!$E$3)</f>
        <v/>
      </c>
      <c r="N137" s="10">
        <f>IF($B137="","",$I137*'Proyección 5 años'!$B$4)</f>
        <v/>
      </c>
      <c r="O137" s="10">
        <f>IF($B137="","",SUM($J137:$N137))</f>
        <v/>
      </c>
      <c r="P137" s="10">
        <f>IF($B137="","",IFERROR(VLOOKUP($B137,'Cartera'!$A$5:$AC$104,15,FALSE)*VLOOKUP($B137,'Cartera'!$A$5:$AC$104,17,FALSE),0))</f>
        <v/>
      </c>
      <c r="Q137" s="10">
        <f>IF($B137="","",$D137*'Proyección 5 años'!$E$5)</f>
        <v/>
      </c>
      <c r="R137" s="10">
        <f>IF($B137="","",$I137-SUM($J137:$N137,$P137:$Q137))</f>
        <v/>
      </c>
      <c r="S137" s="10">
        <f>IF($B137="","",IF($R137&gt;0,$R137*'Proyección 5 años'!$B$5,0))</f>
        <v/>
      </c>
      <c r="T137" s="10">
        <f>IF($B137="","",$R137-$S137)</f>
        <v/>
      </c>
      <c r="U137" s="10">
        <f>IF($B137="","",MAX(0,IFERROR(VLOOKUP($B137,'Cartera'!$A$5:$AC$104,15,FALSE)-($A137-2026+1)*VLOOKUP($B137,'Cartera'!$A$5:$AC$104,19,FALSE)*12*0.55,0)))</f>
        <v/>
      </c>
      <c r="V137" s="10">
        <f>IF($B137="","",$D137*(1+'Proyección 5 años'!$B$3)^($A137-2026))</f>
        <v/>
      </c>
      <c r="W137" s="11">
        <f>IF($B137="","",'Proyección 5 años'!$B$3)</f>
        <v/>
      </c>
      <c r="X137" s="10">
        <f>IF($B137="","",$V137-$U137)</f>
        <v/>
      </c>
      <c r="Y137" s="11">
        <f>IF($B137="","",IFERROR($T137/$D137,0))</f>
        <v/>
      </c>
    </row>
    <row r="138" ht="21" customHeight="1">
      <c r="A138" s="3" t="n"/>
      <c r="B138" s="3" t="n"/>
      <c r="C138" s="15">
        <f>IF($B138="","",IFERROR(VLOOKUP($B138,'Cartera'!$A$5:$AC$104,5,FALSE),""))</f>
        <v/>
      </c>
      <c r="D138" s="7">
        <f>IF($B138="","",IFERROR(VLOOKUP($B138,'Cartera'!$A$5:$AC$104,14,FALSE),0))</f>
        <v/>
      </c>
      <c r="E138" s="7">
        <f>IF($B138="","",IFERROR(VLOOKUP($B138,'Cartera'!$A$5:$AC$104,20,FALSE)*(1+$F138)^($A138-2026),0))</f>
        <v/>
      </c>
      <c r="F138" s="9">
        <f>IF($B138="","",IFERROR(VLOOKUP($B138,'Cartera'!$A$5:$AC$104,21,FALSE),0))</f>
        <v/>
      </c>
      <c r="G138" s="7">
        <f>IF($B138="","",$E138*12)</f>
        <v/>
      </c>
      <c r="H138" s="9">
        <f>IF($B138="","",IFERROR(VLOOKUP($B138,'Cartera'!$A$5:$AC$104,25,FALSE),'Proyección 5 años'!$E$4))</f>
        <v/>
      </c>
      <c r="I138" s="7">
        <f>IF($B138="","",$G138*$H138)</f>
        <v/>
      </c>
      <c r="J138" s="7">
        <f>IF($B138="","",IFERROR(VLOOKUP($B138,'Cartera'!$A$5:$AC$104,22,FALSE)*12,0))</f>
        <v/>
      </c>
      <c r="K138" s="7">
        <f>IF($B138="","",IFERROR(VLOOKUP($B138,'Cartera'!$A$5:$AC$104,23,FALSE),0))</f>
        <v/>
      </c>
      <c r="L138" s="7">
        <f>IF($B138="","",IFERROR(VLOOKUP($B138,'Cartera'!$A$5:$AC$104,24,FALSE),0))</f>
        <v/>
      </c>
      <c r="M138" s="7">
        <f>IF($B138="","",$I138*'Proyección 5 años'!$E$3)</f>
        <v/>
      </c>
      <c r="N138" s="7">
        <f>IF($B138="","",$I138*'Proyección 5 años'!$B$4)</f>
        <v/>
      </c>
      <c r="O138" s="7">
        <f>IF($B138="","",SUM($J138:$N138))</f>
        <v/>
      </c>
      <c r="P138" s="7">
        <f>IF($B138="","",IFERROR(VLOOKUP($B138,'Cartera'!$A$5:$AC$104,15,FALSE)*VLOOKUP($B138,'Cartera'!$A$5:$AC$104,17,FALSE),0))</f>
        <v/>
      </c>
      <c r="Q138" s="7">
        <f>IF($B138="","",$D138*'Proyección 5 años'!$E$5)</f>
        <v/>
      </c>
      <c r="R138" s="7">
        <f>IF($B138="","",$I138-SUM($J138:$N138,$P138:$Q138))</f>
        <v/>
      </c>
      <c r="S138" s="7">
        <f>IF($B138="","",IF($R138&gt;0,$R138*'Proyección 5 años'!$B$5,0))</f>
        <v/>
      </c>
      <c r="T138" s="7">
        <f>IF($B138="","",$R138-$S138)</f>
        <v/>
      </c>
      <c r="U138" s="7">
        <f>IF($B138="","",MAX(0,IFERROR(VLOOKUP($B138,'Cartera'!$A$5:$AC$104,15,FALSE)-($A138-2026+1)*VLOOKUP($B138,'Cartera'!$A$5:$AC$104,19,FALSE)*12*0.55,0)))</f>
        <v/>
      </c>
      <c r="V138" s="7">
        <f>IF($B138="","",$D138*(1+'Proyección 5 años'!$B$3)^($A138-2026))</f>
        <v/>
      </c>
      <c r="W138" s="9">
        <f>IF($B138="","",'Proyección 5 años'!$B$3)</f>
        <v/>
      </c>
      <c r="X138" s="7">
        <f>IF($B138="","",$V138-$U138)</f>
        <v/>
      </c>
      <c r="Y138" s="9">
        <f>IF($B138="","",IFERROR($T138/$D138,0))</f>
        <v/>
      </c>
    </row>
    <row r="139" ht="21" customHeight="1">
      <c r="A139" s="3" t="n"/>
      <c r="B139" s="3" t="n"/>
      <c r="C139" s="16">
        <f>IF($B139="","",IFERROR(VLOOKUP($B139,'Cartera'!$A$5:$AC$104,5,FALSE),""))</f>
        <v/>
      </c>
      <c r="D139" s="10">
        <f>IF($B139="","",IFERROR(VLOOKUP($B139,'Cartera'!$A$5:$AC$104,14,FALSE),0))</f>
        <v/>
      </c>
      <c r="E139" s="10">
        <f>IF($B139="","",IFERROR(VLOOKUP($B139,'Cartera'!$A$5:$AC$104,20,FALSE)*(1+$F139)^($A139-2026),0))</f>
        <v/>
      </c>
      <c r="F139" s="11">
        <f>IF($B139="","",IFERROR(VLOOKUP($B139,'Cartera'!$A$5:$AC$104,21,FALSE),0))</f>
        <v/>
      </c>
      <c r="G139" s="10">
        <f>IF($B139="","",$E139*12)</f>
        <v/>
      </c>
      <c r="H139" s="11">
        <f>IF($B139="","",IFERROR(VLOOKUP($B139,'Cartera'!$A$5:$AC$104,25,FALSE),'Proyección 5 años'!$E$4))</f>
        <v/>
      </c>
      <c r="I139" s="10">
        <f>IF($B139="","",$G139*$H139)</f>
        <v/>
      </c>
      <c r="J139" s="10">
        <f>IF($B139="","",IFERROR(VLOOKUP($B139,'Cartera'!$A$5:$AC$104,22,FALSE)*12,0))</f>
        <v/>
      </c>
      <c r="K139" s="10">
        <f>IF($B139="","",IFERROR(VLOOKUP($B139,'Cartera'!$A$5:$AC$104,23,FALSE),0))</f>
        <v/>
      </c>
      <c r="L139" s="10">
        <f>IF($B139="","",IFERROR(VLOOKUP($B139,'Cartera'!$A$5:$AC$104,24,FALSE),0))</f>
        <v/>
      </c>
      <c r="M139" s="10">
        <f>IF($B139="","",$I139*'Proyección 5 años'!$E$3)</f>
        <v/>
      </c>
      <c r="N139" s="10">
        <f>IF($B139="","",$I139*'Proyección 5 años'!$B$4)</f>
        <v/>
      </c>
      <c r="O139" s="10">
        <f>IF($B139="","",SUM($J139:$N139))</f>
        <v/>
      </c>
      <c r="P139" s="10">
        <f>IF($B139="","",IFERROR(VLOOKUP($B139,'Cartera'!$A$5:$AC$104,15,FALSE)*VLOOKUP($B139,'Cartera'!$A$5:$AC$104,17,FALSE),0))</f>
        <v/>
      </c>
      <c r="Q139" s="10">
        <f>IF($B139="","",$D139*'Proyección 5 años'!$E$5)</f>
        <v/>
      </c>
      <c r="R139" s="10">
        <f>IF($B139="","",$I139-SUM($J139:$N139,$P139:$Q139))</f>
        <v/>
      </c>
      <c r="S139" s="10">
        <f>IF($B139="","",IF($R139&gt;0,$R139*'Proyección 5 años'!$B$5,0))</f>
        <v/>
      </c>
      <c r="T139" s="10">
        <f>IF($B139="","",$R139-$S139)</f>
        <v/>
      </c>
      <c r="U139" s="10">
        <f>IF($B139="","",MAX(0,IFERROR(VLOOKUP($B139,'Cartera'!$A$5:$AC$104,15,FALSE)-($A139-2026+1)*VLOOKUP($B139,'Cartera'!$A$5:$AC$104,19,FALSE)*12*0.55,0)))</f>
        <v/>
      </c>
      <c r="V139" s="10">
        <f>IF($B139="","",$D139*(1+'Proyección 5 años'!$B$3)^($A139-2026))</f>
        <v/>
      </c>
      <c r="W139" s="11">
        <f>IF($B139="","",'Proyección 5 años'!$B$3)</f>
        <v/>
      </c>
      <c r="X139" s="10">
        <f>IF($B139="","",$V139-$U139)</f>
        <v/>
      </c>
      <c r="Y139" s="11">
        <f>IF($B139="","",IFERROR($T139/$D139,0))</f>
        <v/>
      </c>
    </row>
    <row r="140" ht="21" customHeight="1">
      <c r="A140" s="3" t="n"/>
      <c r="B140" s="3" t="n"/>
      <c r="C140" s="15">
        <f>IF($B140="","",IFERROR(VLOOKUP($B140,'Cartera'!$A$5:$AC$104,5,FALSE),""))</f>
        <v/>
      </c>
      <c r="D140" s="7">
        <f>IF($B140="","",IFERROR(VLOOKUP($B140,'Cartera'!$A$5:$AC$104,14,FALSE),0))</f>
        <v/>
      </c>
      <c r="E140" s="7">
        <f>IF($B140="","",IFERROR(VLOOKUP($B140,'Cartera'!$A$5:$AC$104,20,FALSE)*(1+$F140)^($A140-2026),0))</f>
        <v/>
      </c>
      <c r="F140" s="9">
        <f>IF($B140="","",IFERROR(VLOOKUP($B140,'Cartera'!$A$5:$AC$104,21,FALSE),0))</f>
        <v/>
      </c>
      <c r="G140" s="7">
        <f>IF($B140="","",$E140*12)</f>
        <v/>
      </c>
      <c r="H140" s="9">
        <f>IF($B140="","",IFERROR(VLOOKUP($B140,'Cartera'!$A$5:$AC$104,25,FALSE),'Proyección 5 años'!$E$4))</f>
        <v/>
      </c>
      <c r="I140" s="7">
        <f>IF($B140="","",$G140*$H140)</f>
        <v/>
      </c>
      <c r="J140" s="7">
        <f>IF($B140="","",IFERROR(VLOOKUP($B140,'Cartera'!$A$5:$AC$104,22,FALSE)*12,0))</f>
        <v/>
      </c>
      <c r="K140" s="7">
        <f>IF($B140="","",IFERROR(VLOOKUP($B140,'Cartera'!$A$5:$AC$104,23,FALSE),0))</f>
        <v/>
      </c>
      <c r="L140" s="7">
        <f>IF($B140="","",IFERROR(VLOOKUP($B140,'Cartera'!$A$5:$AC$104,24,FALSE),0))</f>
        <v/>
      </c>
      <c r="M140" s="7">
        <f>IF($B140="","",$I140*'Proyección 5 años'!$E$3)</f>
        <v/>
      </c>
      <c r="N140" s="7">
        <f>IF($B140="","",$I140*'Proyección 5 años'!$B$4)</f>
        <v/>
      </c>
      <c r="O140" s="7">
        <f>IF($B140="","",SUM($J140:$N140))</f>
        <v/>
      </c>
      <c r="P140" s="7">
        <f>IF($B140="","",IFERROR(VLOOKUP($B140,'Cartera'!$A$5:$AC$104,15,FALSE)*VLOOKUP($B140,'Cartera'!$A$5:$AC$104,17,FALSE),0))</f>
        <v/>
      </c>
      <c r="Q140" s="7">
        <f>IF($B140="","",$D140*'Proyección 5 años'!$E$5)</f>
        <v/>
      </c>
      <c r="R140" s="7">
        <f>IF($B140="","",$I140-SUM($J140:$N140,$P140:$Q140))</f>
        <v/>
      </c>
      <c r="S140" s="7">
        <f>IF($B140="","",IF($R140&gt;0,$R140*'Proyección 5 años'!$B$5,0))</f>
        <v/>
      </c>
      <c r="T140" s="7">
        <f>IF($B140="","",$R140-$S140)</f>
        <v/>
      </c>
      <c r="U140" s="7">
        <f>IF($B140="","",MAX(0,IFERROR(VLOOKUP($B140,'Cartera'!$A$5:$AC$104,15,FALSE)-($A140-2026+1)*VLOOKUP($B140,'Cartera'!$A$5:$AC$104,19,FALSE)*12*0.55,0)))</f>
        <v/>
      </c>
      <c r="V140" s="7">
        <f>IF($B140="","",$D140*(1+'Proyección 5 años'!$B$3)^($A140-2026))</f>
        <v/>
      </c>
      <c r="W140" s="9">
        <f>IF($B140="","",'Proyección 5 años'!$B$3)</f>
        <v/>
      </c>
      <c r="X140" s="7">
        <f>IF($B140="","",$V140-$U140)</f>
        <v/>
      </c>
      <c r="Y140" s="9">
        <f>IF($B140="","",IFERROR($T140/$D140,0))</f>
        <v/>
      </c>
    </row>
    <row r="141" ht="21" customHeight="1">
      <c r="A141" s="3" t="n"/>
      <c r="B141" s="3" t="n"/>
      <c r="C141" s="16">
        <f>IF($B141="","",IFERROR(VLOOKUP($B141,'Cartera'!$A$5:$AC$104,5,FALSE),""))</f>
        <v/>
      </c>
      <c r="D141" s="10">
        <f>IF($B141="","",IFERROR(VLOOKUP($B141,'Cartera'!$A$5:$AC$104,14,FALSE),0))</f>
        <v/>
      </c>
      <c r="E141" s="10">
        <f>IF($B141="","",IFERROR(VLOOKUP($B141,'Cartera'!$A$5:$AC$104,20,FALSE)*(1+$F141)^($A141-2026),0))</f>
        <v/>
      </c>
      <c r="F141" s="11">
        <f>IF($B141="","",IFERROR(VLOOKUP($B141,'Cartera'!$A$5:$AC$104,21,FALSE),0))</f>
        <v/>
      </c>
      <c r="G141" s="10">
        <f>IF($B141="","",$E141*12)</f>
        <v/>
      </c>
      <c r="H141" s="11">
        <f>IF($B141="","",IFERROR(VLOOKUP($B141,'Cartera'!$A$5:$AC$104,25,FALSE),'Proyección 5 años'!$E$4))</f>
        <v/>
      </c>
      <c r="I141" s="10">
        <f>IF($B141="","",$G141*$H141)</f>
        <v/>
      </c>
      <c r="J141" s="10">
        <f>IF($B141="","",IFERROR(VLOOKUP($B141,'Cartera'!$A$5:$AC$104,22,FALSE)*12,0))</f>
        <v/>
      </c>
      <c r="K141" s="10">
        <f>IF($B141="","",IFERROR(VLOOKUP($B141,'Cartera'!$A$5:$AC$104,23,FALSE),0))</f>
        <v/>
      </c>
      <c r="L141" s="10">
        <f>IF($B141="","",IFERROR(VLOOKUP($B141,'Cartera'!$A$5:$AC$104,24,FALSE),0))</f>
        <v/>
      </c>
      <c r="M141" s="10">
        <f>IF($B141="","",$I141*'Proyección 5 años'!$E$3)</f>
        <v/>
      </c>
      <c r="N141" s="10">
        <f>IF($B141="","",$I141*'Proyección 5 años'!$B$4)</f>
        <v/>
      </c>
      <c r="O141" s="10">
        <f>IF($B141="","",SUM($J141:$N141))</f>
        <v/>
      </c>
      <c r="P141" s="10">
        <f>IF($B141="","",IFERROR(VLOOKUP($B141,'Cartera'!$A$5:$AC$104,15,FALSE)*VLOOKUP($B141,'Cartera'!$A$5:$AC$104,17,FALSE),0))</f>
        <v/>
      </c>
      <c r="Q141" s="10">
        <f>IF($B141="","",$D141*'Proyección 5 años'!$E$5)</f>
        <v/>
      </c>
      <c r="R141" s="10">
        <f>IF($B141="","",$I141-SUM($J141:$N141,$P141:$Q141))</f>
        <v/>
      </c>
      <c r="S141" s="10">
        <f>IF($B141="","",IF($R141&gt;0,$R141*'Proyección 5 años'!$B$5,0))</f>
        <v/>
      </c>
      <c r="T141" s="10">
        <f>IF($B141="","",$R141-$S141)</f>
        <v/>
      </c>
      <c r="U141" s="10">
        <f>IF($B141="","",MAX(0,IFERROR(VLOOKUP($B141,'Cartera'!$A$5:$AC$104,15,FALSE)-($A141-2026+1)*VLOOKUP($B141,'Cartera'!$A$5:$AC$104,19,FALSE)*12*0.55,0)))</f>
        <v/>
      </c>
      <c r="V141" s="10">
        <f>IF($B141="","",$D141*(1+'Proyección 5 años'!$B$3)^($A141-2026))</f>
        <v/>
      </c>
      <c r="W141" s="11">
        <f>IF($B141="","",'Proyección 5 años'!$B$3)</f>
        <v/>
      </c>
      <c r="X141" s="10">
        <f>IF($B141="","",$V141-$U141)</f>
        <v/>
      </c>
      <c r="Y141" s="11">
        <f>IF($B141="","",IFERROR($T141/$D141,0))</f>
        <v/>
      </c>
    </row>
    <row r="142" ht="21" customHeight="1">
      <c r="A142" s="3" t="n"/>
      <c r="B142" s="3" t="n"/>
      <c r="C142" s="15">
        <f>IF($B142="","",IFERROR(VLOOKUP($B142,'Cartera'!$A$5:$AC$104,5,FALSE),""))</f>
        <v/>
      </c>
      <c r="D142" s="7">
        <f>IF($B142="","",IFERROR(VLOOKUP($B142,'Cartera'!$A$5:$AC$104,14,FALSE),0))</f>
        <v/>
      </c>
      <c r="E142" s="7">
        <f>IF($B142="","",IFERROR(VLOOKUP($B142,'Cartera'!$A$5:$AC$104,20,FALSE)*(1+$F142)^($A142-2026),0))</f>
        <v/>
      </c>
      <c r="F142" s="9">
        <f>IF($B142="","",IFERROR(VLOOKUP($B142,'Cartera'!$A$5:$AC$104,21,FALSE),0))</f>
        <v/>
      </c>
      <c r="G142" s="7">
        <f>IF($B142="","",$E142*12)</f>
        <v/>
      </c>
      <c r="H142" s="9">
        <f>IF($B142="","",IFERROR(VLOOKUP($B142,'Cartera'!$A$5:$AC$104,25,FALSE),'Proyección 5 años'!$E$4))</f>
        <v/>
      </c>
      <c r="I142" s="7">
        <f>IF($B142="","",$G142*$H142)</f>
        <v/>
      </c>
      <c r="J142" s="7">
        <f>IF($B142="","",IFERROR(VLOOKUP($B142,'Cartera'!$A$5:$AC$104,22,FALSE)*12,0))</f>
        <v/>
      </c>
      <c r="K142" s="7">
        <f>IF($B142="","",IFERROR(VLOOKUP($B142,'Cartera'!$A$5:$AC$104,23,FALSE),0))</f>
        <v/>
      </c>
      <c r="L142" s="7">
        <f>IF($B142="","",IFERROR(VLOOKUP($B142,'Cartera'!$A$5:$AC$104,24,FALSE),0))</f>
        <v/>
      </c>
      <c r="M142" s="7">
        <f>IF($B142="","",$I142*'Proyección 5 años'!$E$3)</f>
        <v/>
      </c>
      <c r="N142" s="7">
        <f>IF($B142="","",$I142*'Proyección 5 años'!$B$4)</f>
        <v/>
      </c>
      <c r="O142" s="7">
        <f>IF($B142="","",SUM($J142:$N142))</f>
        <v/>
      </c>
      <c r="P142" s="7">
        <f>IF($B142="","",IFERROR(VLOOKUP($B142,'Cartera'!$A$5:$AC$104,15,FALSE)*VLOOKUP($B142,'Cartera'!$A$5:$AC$104,17,FALSE),0))</f>
        <v/>
      </c>
      <c r="Q142" s="7">
        <f>IF($B142="","",$D142*'Proyección 5 años'!$E$5)</f>
        <v/>
      </c>
      <c r="R142" s="7">
        <f>IF($B142="","",$I142-SUM($J142:$N142,$P142:$Q142))</f>
        <v/>
      </c>
      <c r="S142" s="7">
        <f>IF($B142="","",IF($R142&gt;0,$R142*'Proyección 5 años'!$B$5,0))</f>
        <v/>
      </c>
      <c r="T142" s="7">
        <f>IF($B142="","",$R142-$S142)</f>
        <v/>
      </c>
      <c r="U142" s="7">
        <f>IF($B142="","",MAX(0,IFERROR(VLOOKUP($B142,'Cartera'!$A$5:$AC$104,15,FALSE)-($A142-2026+1)*VLOOKUP($B142,'Cartera'!$A$5:$AC$104,19,FALSE)*12*0.55,0)))</f>
        <v/>
      </c>
      <c r="V142" s="7">
        <f>IF($B142="","",$D142*(1+'Proyección 5 años'!$B$3)^($A142-2026))</f>
        <v/>
      </c>
      <c r="W142" s="9">
        <f>IF($B142="","",'Proyección 5 años'!$B$3)</f>
        <v/>
      </c>
      <c r="X142" s="7">
        <f>IF($B142="","",$V142-$U142)</f>
        <v/>
      </c>
      <c r="Y142" s="9">
        <f>IF($B142="","",IFERROR($T142/$D142,0))</f>
        <v/>
      </c>
    </row>
    <row r="143" ht="21" customHeight="1">
      <c r="A143" s="3" t="n"/>
      <c r="B143" s="3" t="n"/>
      <c r="C143" s="16">
        <f>IF($B143="","",IFERROR(VLOOKUP($B143,'Cartera'!$A$5:$AC$104,5,FALSE),""))</f>
        <v/>
      </c>
      <c r="D143" s="10">
        <f>IF($B143="","",IFERROR(VLOOKUP($B143,'Cartera'!$A$5:$AC$104,14,FALSE),0))</f>
        <v/>
      </c>
      <c r="E143" s="10">
        <f>IF($B143="","",IFERROR(VLOOKUP($B143,'Cartera'!$A$5:$AC$104,20,FALSE)*(1+$F143)^($A143-2026),0))</f>
        <v/>
      </c>
      <c r="F143" s="11">
        <f>IF($B143="","",IFERROR(VLOOKUP($B143,'Cartera'!$A$5:$AC$104,21,FALSE),0))</f>
        <v/>
      </c>
      <c r="G143" s="10">
        <f>IF($B143="","",$E143*12)</f>
        <v/>
      </c>
      <c r="H143" s="11">
        <f>IF($B143="","",IFERROR(VLOOKUP($B143,'Cartera'!$A$5:$AC$104,25,FALSE),'Proyección 5 años'!$E$4))</f>
        <v/>
      </c>
      <c r="I143" s="10">
        <f>IF($B143="","",$G143*$H143)</f>
        <v/>
      </c>
      <c r="J143" s="10">
        <f>IF($B143="","",IFERROR(VLOOKUP($B143,'Cartera'!$A$5:$AC$104,22,FALSE)*12,0))</f>
        <v/>
      </c>
      <c r="K143" s="10">
        <f>IF($B143="","",IFERROR(VLOOKUP($B143,'Cartera'!$A$5:$AC$104,23,FALSE),0))</f>
        <v/>
      </c>
      <c r="L143" s="10">
        <f>IF($B143="","",IFERROR(VLOOKUP($B143,'Cartera'!$A$5:$AC$104,24,FALSE),0))</f>
        <v/>
      </c>
      <c r="M143" s="10">
        <f>IF($B143="","",$I143*'Proyección 5 años'!$E$3)</f>
        <v/>
      </c>
      <c r="N143" s="10">
        <f>IF($B143="","",$I143*'Proyección 5 años'!$B$4)</f>
        <v/>
      </c>
      <c r="O143" s="10">
        <f>IF($B143="","",SUM($J143:$N143))</f>
        <v/>
      </c>
      <c r="P143" s="10">
        <f>IF($B143="","",IFERROR(VLOOKUP($B143,'Cartera'!$A$5:$AC$104,15,FALSE)*VLOOKUP($B143,'Cartera'!$A$5:$AC$104,17,FALSE),0))</f>
        <v/>
      </c>
      <c r="Q143" s="10">
        <f>IF($B143="","",$D143*'Proyección 5 años'!$E$5)</f>
        <v/>
      </c>
      <c r="R143" s="10">
        <f>IF($B143="","",$I143-SUM($J143:$N143,$P143:$Q143))</f>
        <v/>
      </c>
      <c r="S143" s="10">
        <f>IF($B143="","",IF($R143&gt;0,$R143*'Proyección 5 años'!$B$5,0))</f>
        <v/>
      </c>
      <c r="T143" s="10">
        <f>IF($B143="","",$R143-$S143)</f>
        <v/>
      </c>
      <c r="U143" s="10">
        <f>IF($B143="","",MAX(0,IFERROR(VLOOKUP($B143,'Cartera'!$A$5:$AC$104,15,FALSE)-($A143-2026+1)*VLOOKUP($B143,'Cartera'!$A$5:$AC$104,19,FALSE)*12*0.55,0)))</f>
        <v/>
      </c>
      <c r="V143" s="10">
        <f>IF($B143="","",$D143*(1+'Proyección 5 años'!$B$3)^($A143-2026))</f>
        <v/>
      </c>
      <c r="W143" s="11">
        <f>IF($B143="","",'Proyección 5 años'!$B$3)</f>
        <v/>
      </c>
      <c r="X143" s="10">
        <f>IF($B143="","",$V143-$U143)</f>
        <v/>
      </c>
      <c r="Y143" s="11">
        <f>IF($B143="","",IFERROR($T143/$D143,0))</f>
        <v/>
      </c>
    </row>
    <row r="144" ht="21" customHeight="1">
      <c r="A144" s="3" t="n"/>
      <c r="B144" s="3" t="n"/>
      <c r="C144" s="15">
        <f>IF($B144="","",IFERROR(VLOOKUP($B144,'Cartera'!$A$5:$AC$104,5,FALSE),""))</f>
        <v/>
      </c>
      <c r="D144" s="7">
        <f>IF($B144="","",IFERROR(VLOOKUP($B144,'Cartera'!$A$5:$AC$104,14,FALSE),0))</f>
        <v/>
      </c>
      <c r="E144" s="7">
        <f>IF($B144="","",IFERROR(VLOOKUP($B144,'Cartera'!$A$5:$AC$104,20,FALSE)*(1+$F144)^($A144-2026),0))</f>
        <v/>
      </c>
      <c r="F144" s="9">
        <f>IF($B144="","",IFERROR(VLOOKUP($B144,'Cartera'!$A$5:$AC$104,21,FALSE),0))</f>
        <v/>
      </c>
      <c r="G144" s="7">
        <f>IF($B144="","",$E144*12)</f>
        <v/>
      </c>
      <c r="H144" s="9">
        <f>IF($B144="","",IFERROR(VLOOKUP($B144,'Cartera'!$A$5:$AC$104,25,FALSE),'Proyección 5 años'!$E$4))</f>
        <v/>
      </c>
      <c r="I144" s="7">
        <f>IF($B144="","",$G144*$H144)</f>
        <v/>
      </c>
      <c r="J144" s="7">
        <f>IF($B144="","",IFERROR(VLOOKUP($B144,'Cartera'!$A$5:$AC$104,22,FALSE)*12,0))</f>
        <v/>
      </c>
      <c r="K144" s="7">
        <f>IF($B144="","",IFERROR(VLOOKUP($B144,'Cartera'!$A$5:$AC$104,23,FALSE),0))</f>
        <v/>
      </c>
      <c r="L144" s="7">
        <f>IF($B144="","",IFERROR(VLOOKUP($B144,'Cartera'!$A$5:$AC$104,24,FALSE),0))</f>
        <v/>
      </c>
      <c r="M144" s="7">
        <f>IF($B144="","",$I144*'Proyección 5 años'!$E$3)</f>
        <v/>
      </c>
      <c r="N144" s="7">
        <f>IF($B144="","",$I144*'Proyección 5 años'!$B$4)</f>
        <v/>
      </c>
      <c r="O144" s="7">
        <f>IF($B144="","",SUM($J144:$N144))</f>
        <v/>
      </c>
      <c r="P144" s="7">
        <f>IF($B144="","",IFERROR(VLOOKUP($B144,'Cartera'!$A$5:$AC$104,15,FALSE)*VLOOKUP($B144,'Cartera'!$A$5:$AC$104,17,FALSE),0))</f>
        <v/>
      </c>
      <c r="Q144" s="7">
        <f>IF($B144="","",$D144*'Proyección 5 años'!$E$5)</f>
        <v/>
      </c>
      <c r="R144" s="7">
        <f>IF($B144="","",$I144-SUM($J144:$N144,$P144:$Q144))</f>
        <v/>
      </c>
      <c r="S144" s="7">
        <f>IF($B144="","",IF($R144&gt;0,$R144*'Proyección 5 años'!$B$5,0))</f>
        <v/>
      </c>
      <c r="T144" s="7">
        <f>IF($B144="","",$R144-$S144)</f>
        <v/>
      </c>
      <c r="U144" s="7">
        <f>IF($B144="","",MAX(0,IFERROR(VLOOKUP($B144,'Cartera'!$A$5:$AC$104,15,FALSE)-($A144-2026+1)*VLOOKUP($B144,'Cartera'!$A$5:$AC$104,19,FALSE)*12*0.55,0)))</f>
        <v/>
      </c>
      <c r="V144" s="7">
        <f>IF($B144="","",$D144*(1+'Proyección 5 años'!$B$3)^($A144-2026))</f>
        <v/>
      </c>
      <c r="W144" s="9">
        <f>IF($B144="","",'Proyección 5 años'!$B$3)</f>
        <v/>
      </c>
      <c r="X144" s="7">
        <f>IF($B144="","",$V144-$U144)</f>
        <v/>
      </c>
      <c r="Y144" s="9">
        <f>IF($B144="","",IFERROR($T144/$D144,0))</f>
        <v/>
      </c>
    </row>
    <row r="145" ht="21" customHeight="1">
      <c r="A145" s="3" t="n"/>
      <c r="B145" s="3" t="n"/>
      <c r="C145" s="16">
        <f>IF($B145="","",IFERROR(VLOOKUP($B145,'Cartera'!$A$5:$AC$104,5,FALSE),""))</f>
        <v/>
      </c>
      <c r="D145" s="10">
        <f>IF($B145="","",IFERROR(VLOOKUP($B145,'Cartera'!$A$5:$AC$104,14,FALSE),0))</f>
        <v/>
      </c>
      <c r="E145" s="10">
        <f>IF($B145="","",IFERROR(VLOOKUP($B145,'Cartera'!$A$5:$AC$104,20,FALSE)*(1+$F145)^($A145-2026),0))</f>
        <v/>
      </c>
      <c r="F145" s="11">
        <f>IF($B145="","",IFERROR(VLOOKUP($B145,'Cartera'!$A$5:$AC$104,21,FALSE),0))</f>
        <v/>
      </c>
      <c r="G145" s="10">
        <f>IF($B145="","",$E145*12)</f>
        <v/>
      </c>
      <c r="H145" s="11">
        <f>IF($B145="","",IFERROR(VLOOKUP($B145,'Cartera'!$A$5:$AC$104,25,FALSE),'Proyección 5 años'!$E$4))</f>
        <v/>
      </c>
      <c r="I145" s="10">
        <f>IF($B145="","",$G145*$H145)</f>
        <v/>
      </c>
      <c r="J145" s="10">
        <f>IF($B145="","",IFERROR(VLOOKUP($B145,'Cartera'!$A$5:$AC$104,22,FALSE)*12,0))</f>
        <v/>
      </c>
      <c r="K145" s="10">
        <f>IF($B145="","",IFERROR(VLOOKUP($B145,'Cartera'!$A$5:$AC$104,23,FALSE),0))</f>
        <v/>
      </c>
      <c r="L145" s="10">
        <f>IF($B145="","",IFERROR(VLOOKUP($B145,'Cartera'!$A$5:$AC$104,24,FALSE),0))</f>
        <v/>
      </c>
      <c r="M145" s="10">
        <f>IF($B145="","",$I145*'Proyección 5 años'!$E$3)</f>
        <v/>
      </c>
      <c r="N145" s="10">
        <f>IF($B145="","",$I145*'Proyección 5 años'!$B$4)</f>
        <v/>
      </c>
      <c r="O145" s="10">
        <f>IF($B145="","",SUM($J145:$N145))</f>
        <v/>
      </c>
      <c r="P145" s="10">
        <f>IF($B145="","",IFERROR(VLOOKUP($B145,'Cartera'!$A$5:$AC$104,15,FALSE)*VLOOKUP($B145,'Cartera'!$A$5:$AC$104,17,FALSE),0))</f>
        <v/>
      </c>
      <c r="Q145" s="10">
        <f>IF($B145="","",$D145*'Proyección 5 años'!$E$5)</f>
        <v/>
      </c>
      <c r="R145" s="10">
        <f>IF($B145="","",$I145-SUM($J145:$N145,$P145:$Q145))</f>
        <v/>
      </c>
      <c r="S145" s="10">
        <f>IF($B145="","",IF($R145&gt;0,$R145*'Proyección 5 años'!$B$5,0))</f>
        <v/>
      </c>
      <c r="T145" s="10">
        <f>IF($B145="","",$R145-$S145)</f>
        <v/>
      </c>
      <c r="U145" s="10">
        <f>IF($B145="","",MAX(0,IFERROR(VLOOKUP($B145,'Cartera'!$A$5:$AC$104,15,FALSE)-($A145-2026+1)*VLOOKUP($B145,'Cartera'!$A$5:$AC$104,19,FALSE)*12*0.55,0)))</f>
        <v/>
      </c>
      <c r="V145" s="10">
        <f>IF($B145="","",$D145*(1+'Proyección 5 años'!$B$3)^($A145-2026))</f>
        <v/>
      </c>
      <c r="W145" s="11">
        <f>IF($B145="","",'Proyección 5 años'!$B$3)</f>
        <v/>
      </c>
      <c r="X145" s="10">
        <f>IF($B145="","",$V145-$U145)</f>
        <v/>
      </c>
      <c r="Y145" s="11">
        <f>IF($B145="","",IFERROR($T145/$D145,0))</f>
        <v/>
      </c>
    </row>
    <row r="146" ht="21" customHeight="1">
      <c r="A146" s="3" t="n"/>
      <c r="B146" s="3" t="n"/>
      <c r="C146" s="15">
        <f>IF($B146="","",IFERROR(VLOOKUP($B146,'Cartera'!$A$5:$AC$104,5,FALSE),""))</f>
        <v/>
      </c>
      <c r="D146" s="7">
        <f>IF($B146="","",IFERROR(VLOOKUP($B146,'Cartera'!$A$5:$AC$104,14,FALSE),0))</f>
        <v/>
      </c>
      <c r="E146" s="7">
        <f>IF($B146="","",IFERROR(VLOOKUP($B146,'Cartera'!$A$5:$AC$104,20,FALSE)*(1+$F146)^($A146-2026),0))</f>
        <v/>
      </c>
      <c r="F146" s="9">
        <f>IF($B146="","",IFERROR(VLOOKUP($B146,'Cartera'!$A$5:$AC$104,21,FALSE),0))</f>
        <v/>
      </c>
      <c r="G146" s="7">
        <f>IF($B146="","",$E146*12)</f>
        <v/>
      </c>
      <c r="H146" s="9">
        <f>IF($B146="","",IFERROR(VLOOKUP($B146,'Cartera'!$A$5:$AC$104,25,FALSE),'Proyección 5 años'!$E$4))</f>
        <v/>
      </c>
      <c r="I146" s="7">
        <f>IF($B146="","",$G146*$H146)</f>
        <v/>
      </c>
      <c r="J146" s="7">
        <f>IF($B146="","",IFERROR(VLOOKUP($B146,'Cartera'!$A$5:$AC$104,22,FALSE)*12,0))</f>
        <v/>
      </c>
      <c r="K146" s="7">
        <f>IF($B146="","",IFERROR(VLOOKUP($B146,'Cartera'!$A$5:$AC$104,23,FALSE),0))</f>
        <v/>
      </c>
      <c r="L146" s="7">
        <f>IF($B146="","",IFERROR(VLOOKUP($B146,'Cartera'!$A$5:$AC$104,24,FALSE),0))</f>
        <v/>
      </c>
      <c r="M146" s="7">
        <f>IF($B146="","",$I146*'Proyección 5 años'!$E$3)</f>
        <v/>
      </c>
      <c r="N146" s="7">
        <f>IF($B146="","",$I146*'Proyección 5 años'!$B$4)</f>
        <v/>
      </c>
      <c r="O146" s="7">
        <f>IF($B146="","",SUM($J146:$N146))</f>
        <v/>
      </c>
      <c r="P146" s="7">
        <f>IF($B146="","",IFERROR(VLOOKUP($B146,'Cartera'!$A$5:$AC$104,15,FALSE)*VLOOKUP($B146,'Cartera'!$A$5:$AC$104,17,FALSE),0))</f>
        <v/>
      </c>
      <c r="Q146" s="7">
        <f>IF($B146="","",$D146*'Proyección 5 años'!$E$5)</f>
        <v/>
      </c>
      <c r="R146" s="7">
        <f>IF($B146="","",$I146-SUM($J146:$N146,$P146:$Q146))</f>
        <v/>
      </c>
      <c r="S146" s="7">
        <f>IF($B146="","",IF($R146&gt;0,$R146*'Proyección 5 años'!$B$5,0))</f>
        <v/>
      </c>
      <c r="T146" s="7">
        <f>IF($B146="","",$R146-$S146)</f>
        <v/>
      </c>
      <c r="U146" s="7">
        <f>IF($B146="","",MAX(0,IFERROR(VLOOKUP($B146,'Cartera'!$A$5:$AC$104,15,FALSE)-($A146-2026+1)*VLOOKUP($B146,'Cartera'!$A$5:$AC$104,19,FALSE)*12*0.55,0)))</f>
        <v/>
      </c>
      <c r="V146" s="7">
        <f>IF($B146="","",$D146*(1+'Proyección 5 años'!$B$3)^($A146-2026))</f>
        <v/>
      </c>
      <c r="W146" s="9">
        <f>IF($B146="","",'Proyección 5 años'!$B$3)</f>
        <v/>
      </c>
      <c r="X146" s="7">
        <f>IF($B146="","",$V146-$U146)</f>
        <v/>
      </c>
      <c r="Y146" s="9">
        <f>IF($B146="","",IFERROR($T146/$D146,0))</f>
        <v/>
      </c>
    </row>
    <row r="147" ht="21" customHeight="1">
      <c r="A147" s="3" t="n"/>
      <c r="B147" s="3" t="n"/>
      <c r="C147" s="16">
        <f>IF($B147="","",IFERROR(VLOOKUP($B147,'Cartera'!$A$5:$AC$104,5,FALSE),""))</f>
        <v/>
      </c>
      <c r="D147" s="10">
        <f>IF($B147="","",IFERROR(VLOOKUP($B147,'Cartera'!$A$5:$AC$104,14,FALSE),0))</f>
        <v/>
      </c>
      <c r="E147" s="10">
        <f>IF($B147="","",IFERROR(VLOOKUP($B147,'Cartera'!$A$5:$AC$104,20,FALSE)*(1+$F147)^($A147-2026),0))</f>
        <v/>
      </c>
      <c r="F147" s="11">
        <f>IF($B147="","",IFERROR(VLOOKUP($B147,'Cartera'!$A$5:$AC$104,21,FALSE),0))</f>
        <v/>
      </c>
      <c r="G147" s="10">
        <f>IF($B147="","",$E147*12)</f>
        <v/>
      </c>
      <c r="H147" s="11">
        <f>IF($B147="","",IFERROR(VLOOKUP($B147,'Cartera'!$A$5:$AC$104,25,FALSE),'Proyección 5 años'!$E$4))</f>
        <v/>
      </c>
      <c r="I147" s="10">
        <f>IF($B147="","",$G147*$H147)</f>
        <v/>
      </c>
      <c r="J147" s="10">
        <f>IF($B147="","",IFERROR(VLOOKUP($B147,'Cartera'!$A$5:$AC$104,22,FALSE)*12,0))</f>
        <v/>
      </c>
      <c r="K147" s="10">
        <f>IF($B147="","",IFERROR(VLOOKUP($B147,'Cartera'!$A$5:$AC$104,23,FALSE),0))</f>
        <v/>
      </c>
      <c r="L147" s="10">
        <f>IF($B147="","",IFERROR(VLOOKUP($B147,'Cartera'!$A$5:$AC$104,24,FALSE),0))</f>
        <v/>
      </c>
      <c r="M147" s="10">
        <f>IF($B147="","",$I147*'Proyección 5 años'!$E$3)</f>
        <v/>
      </c>
      <c r="N147" s="10">
        <f>IF($B147="","",$I147*'Proyección 5 años'!$B$4)</f>
        <v/>
      </c>
      <c r="O147" s="10">
        <f>IF($B147="","",SUM($J147:$N147))</f>
        <v/>
      </c>
      <c r="P147" s="10">
        <f>IF($B147="","",IFERROR(VLOOKUP($B147,'Cartera'!$A$5:$AC$104,15,FALSE)*VLOOKUP($B147,'Cartera'!$A$5:$AC$104,17,FALSE),0))</f>
        <v/>
      </c>
      <c r="Q147" s="10">
        <f>IF($B147="","",$D147*'Proyección 5 años'!$E$5)</f>
        <v/>
      </c>
      <c r="R147" s="10">
        <f>IF($B147="","",$I147-SUM($J147:$N147,$P147:$Q147))</f>
        <v/>
      </c>
      <c r="S147" s="10">
        <f>IF($B147="","",IF($R147&gt;0,$R147*'Proyección 5 años'!$B$5,0))</f>
        <v/>
      </c>
      <c r="T147" s="10">
        <f>IF($B147="","",$R147-$S147)</f>
        <v/>
      </c>
      <c r="U147" s="10">
        <f>IF($B147="","",MAX(0,IFERROR(VLOOKUP($B147,'Cartera'!$A$5:$AC$104,15,FALSE)-($A147-2026+1)*VLOOKUP($B147,'Cartera'!$A$5:$AC$104,19,FALSE)*12*0.55,0)))</f>
        <v/>
      </c>
      <c r="V147" s="10">
        <f>IF($B147="","",$D147*(1+'Proyección 5 años'!$B$3)^($A147-2026))</f>
        <v/>
      </c>
      <c r="W147" s="11">
        <f>IF($B147="","",'Proyección 5 años'!$B$3)</f>
        <v/>
      </c>
      <c r="X147" s="10">
        <f>IF($B147="","",$V147-$U147)</f>
        <v/>
      </c>
      <c r="Y147" s="11">
        <f>IF($B147="","",IFERROR($T147/$D147,0))</f>
        <v/>
      </c>
    </row>
    <row r="148" ht="21" customHeight="1">
      <c r="A148" s="3" t="n"/>
      <c r="B148" s="3" t="n"/>
      <c r="C148" s="15">
        <f>IF($B148="","",IFERROR(VLOOKUP($B148,'Cartera'!$A$5:$AC$104,5,FALSE),""))</f>
        <v/>
      </c>
      <c r="D148" s="7">
        <f>IF($B148="","",IFERROR(VLOOKUP($B148,'Cartera'!$A$5:$AC$104,14,FALSE),0))</f>
        <v/>
      </c>
      <c r="E148" s="7">
        <f>IF($B148="","",IFERROR(VLOOKUP($B148,'Cartera'!$A$5:$AC$104,20,FALSE)*(1+$F148)^($A148-2026),0))</f>
        <v/>
      </c>
      <c r="F148" s="9">
        <f>IF($B148="","",IFERROR(VLOOKUP($B148,'Cartera'!$A$5:$AC$104,21,FALSE),0))</f>
        <v/>
      </c>
      <c r="G148" s="7">
        <f>IF($B148="","",$E148*12)</f>
        <v/>
      </c>
      <c r="H148" s="9">
        <f>IF($B148="","",IFERROR(VLOOKUP($B148,'Cartera'!$A$5:$AC$104,25,FALSE),'Proyección 5 años'!$E$4))</f>
        <v/>
      </c>
      <c r="I148" s="7">
        <f>IF($B148="","",$G148*$H148)</f>
        <v/>
      </c>
      <c r="J148" s="7">
        <f>IF($B148="","",IFERROR(VLOOKUP($B148,'Cartera'!$A$5:$AC$104,22,FALSE)*12,0))</f>
        <v/>
      </c>
      <c r="K148" s="7">
        <f>IF($B148="","",IFERROR(VLOOKUP($B148,'Cartera'!$A$5:$AC$104,23,FALSE),0))</f>
        <v/>
      </c>
      <c r="L148" s="7">
        <f>IF($B148="","",IFERROR(VLOOKUP($B148,'Cartera'!$A$5:$AC$104,24,FALSE),0))</f>
        <v/>
      </c>
      <c r="M148" s="7">
        <f>IF($B148="","",$I148*'Proyección 5 años'!$E$3)</f>
        <v/>
      </c>
      <c r="N148" s="7">
        <f>IF($B148="","",$I148*'Proyección 5 años'!$B$4)</f>
        <v/>
      </c>
      <c r="O148" s="7">
        <f>IF($B148="","",SUM($J148:$N148))</f>
        <v/>
      </c>
      <c r="P148" s="7">
        <f>IF($B148="","",IFERROR(VLOOKUP($B148,'Cartera'!$A$5:$AC$104,15,FALSE)*VLOOKUP($B148,'Cartera'!$A$5:$AC$104,17,FALSE),0))</f>
        <v/>
      </c>
      <c r="Q148" s="7">
        <f>IF($B148="","",$D148*'Proyección 5 años'!$E$5)</f>
        <v/>
      </c>
      <c r="R148" s="7">
        <f>IF($B148="","",$I148-SUM($J148:$N148,$P148:$Q148))</f>
        <v/>
      </c>
      <c r="S148" s="7">
        <f>IF($B148="","",IF($R148&gt;0,$R148*'Proyección 5 años'!$B$5,0))</f>
        <v/>
      </c>
      <c r="T148" s="7">
        <f>IF($B148="","",$R148-$S148)</f>
        <v/>
      </c>
      <c r="U148" s="7">
        <f>IF($B148="","",MAX(0,IFERROR(VLOOKUP($B148,'Cartera'!$A$5:$AC$104,15,FALSE)-($A148-2026+1)*VLOOKUP($B148,'Cartera'!$A$5:$AC$104,19,FALSE)*12*0.55,0)))</f>
        <v/>
      </c>
      <c r="V148" s="7">
        <f>IF($B148="","",$D148*(1+'Proyección 5 años'!$B$3)^($A148-2026))</f>
        <v/>
      </c>
      <c r="W148" s="9">
        <f>IF($B148="","",'Proyección 5 años'!$B$3)</f>
        <v/>
      </c>
      <c r="X148" s="7">
        <f>IF($B148="","",$V148-$U148)</f>
        <v/>
      </c>
      <c r="Y148" s="9">
        <f>IF($B148="","",IFERROR($T148/$D148,0))</f>
        <v/>
      </c>
    </row>
    <row r="149" ht="21" customHeight="1">
      <c r="A149" s="3" t="n"/>
      <c r="B149" s="3" t="n"/>
      <c r="C149" s="16">
        <f>IF($B149="","",IFERROR(VLOOKUP($B149,'Cartera'!$A$5:$AC$104,5,FALSE),""))</f>
        <v/>
      </c>
      <c r="D149" s="10">
        <f>IF($B149="","",IFERROR(VLOOKUP($B149,'Cartera'!$A$5:$AC$104,14,FALSE),0))</f>
        <v/>
      </c>
      <c r="E149" s="10">
        <f>IF($B149="","",IFERROR(VLOOKUP($B149,'Cartera'!$A$5:$AC$104,20,FALSE)*(1+$F149)^($A149-2026),0))</f>
        <v/>
      </c>
      <c r="F149" s="11">
        <f>IF($B149="","",IFERROR(VLOOKUP($B149,'Cartera'!$A$5:$AC$104,21,FALSE),0))</f>
        <v/>
      </c>
      <c r="G149" s="10">
        <f>IF($B149="","",$E149*12)</f>
        <v/>
      </c>
      <c r="H149" s="11">
        <f>IF($B149="","",IFERROR(VLOOKUP($B149,'Cartera'!$A$5:$AC$104,25,FALSE),'Proyección 5 años'!$E$4))</f>
        <v/>
      </c>
      <c r="I149" s="10">
        <f>IF($B149="","",$G149*$H149)</f>
        <v/>
      </c>
      <c r="J149" s="10">
        <f>IF($B149="","",IFERROR(VLOOKUP($B149,'Cartera'!$A$5:$AC$104,22,FALSE)*12,0))</f>
        <v/>
      </c>
      <c r="K149" s="10">
        <f>IF($B149="","",IFERROR(VLOOKUP($B149,'Cartera'!$A$5:$AC$104,23,FALSE),0))</f>
        <v/>
      </c>
      <c r="L149" s="10">
        <f>IF($B149="","",IFERROR(VLOOKUP($B149,'Cartera'!$A$5:$AC$104,24,FALSE),0))</f>
        <v/>
      </c>
      <c r="M149" s="10">
        <f>IF($B149="","",$I149*'Proyección 5 años'!$E$3)</f>
        <v/>
      </c>
      <c r="N149" s="10">
        <f>IF($B149="","",$I149*'Proyección 5 años'!$B$4)</f>
        <v/>
      </c>
      <c r="O149" s="10">
        <f>IF($B149="","",SUM($J149:$N149))</f>
        <v/>
      </c>
      <c r="P149" s="10">
        <f>IF($B149="","",IFERROR(VLOOKUP($B149,'Cartera'!$A$5:$AC$104,15,FALSE)*VLOOKUP($B149,'Cartera'!$A$5:$AC$104,17,FALSE),0))</f>
        <v/>
      </c>
      <c r="Q149" s="10">
        <f>IF($B149="","",$D149*'Proyección 5 años'!$E$5)</f>
        <v/>
      </c>
      <c r="R149" s="10">
        <f>IF($B149="","",$I149-SUM($J149:$N149,$P149:$Q149))</f>
        <v/>
      </c>
      <c r="S149" s="10">
        <f>IF($B149="","",IF($R149&gt;0,$R149*'Proyección 5 años'!$B$5,0))</f>
        <v/>
      </c>
      <c r="T149" s="10">
        <f>IF($B149="","",$R149-$S149)</f>
        <v/>
      </c>
      <c r="U149" s="10">
        <f>IF($B149="","",MAX(0,IFERROR(VLOOKUP($B149,'Cartera'!$A$5:$AC$104,15,FALSE)-($A149-2026+1)*VLOOKUP($B149,'Cartera'!$A$5:$AC$104,19,FALSE)*12*0.55,0)))</f>
        <v/>
      </c>
      <c r="V149" s="10">
        <f>IF($B149="","",$D149*(1+'Proyección 5 años'!$B$3)^($A149-2026))</f>
        <v/>
      </c>
      <c r="W149" s="11">
        <f>IF($B149="","",'Proyección 5 años'!$B$3)</f>
        <v/>
      </c>
      <c r="X149" s="10">
        <f>IF($B149="","",$V149-$U149)</f>
        <v/>
      </c>
      <c r="Y149" s="11">
        <f>IF($B149="","",IFERROR($T149/$D149,0))</f>
        <v/>
      </c>
    </row>
    <row r="150" ht="21" customHeight="1">
      <c r="A150" s="3" t="n"/>
      <c r="B150" s="3" t="n"/>
      <c r="C150" s="15">
        <f>IF($B150="","",IFERROR(VLOOKUP($B150,'Cartera'!$A$5:$AC$104,5,FALSE),""))</f>
        <v/>
      </c>
      <c r="D150" s="7">
        <f>IF($B150="","",IFERROR(VLOOKUP($B150,'Cartera'!$A$5:$AC$104,14,FALSE),0))</f>
        <v/>
      </c>
      <c r="E150" s="7">
        <f>IF($B150="","",IFERROR(VLOOKUP($B150,'Cartera'!$A$5:$AC$104,20,FALSE)*(1+$F150)^($A150-2026),0))</f>
        <v/>
      </c>
      <c r="F150" s="9">
        <f>IF($B150="","",IFERROR(VLOOKUP($B150,'Cartera'!$A$5:$AC$104,21,FALSE),0))</f>
        <v/>
      </c>
      <c r="G150" s="7">
        <f>IF($B150="","",$E150*12)</f>
        <v/>
      </c>
      <c r="H150" s="9">
        <f>IF($B150="","",IFERROR(VLOOKUP($B150,'Cartera'!$A$5:$AC$104,25,FALSE),'Proyección 5 años'!$E$4))</f>
        <v/>
      </c>
      <c r="I150" s="7">
        <f>IF($B150="","",$G150*$H150)</f>
        <v/>
      </c>
      <c r="J150" s="7">
        <f>IF($B150="","",IFERROR(VLOOKUP($B150,'Cartera'!$A$5:$AC$104,22,FALSE)*12,0))</f>
        <v/>
      </c>
      <c r="K150" s="7">
        <f>IF($B150="","",IFERROR(VLOOKUP($B150,'Cartera'!$A$5:$AC$104,23,FALSE),0))</f>
        <v/>
      </c>
      <c r="L150" s="7">
        <f>IF($B150="","",IFERROR(VLOOKUP($B150,'Cartera'!$A$5:$AC$104,24,FALSE),0))</f>
        <v/>
      </c>
      <c r="M150" s="7">
        <f>IF($B150="","",$I150*'Proyección 5 años'!$E$3)</f>
        <v/>
      </c>
      <c r="N150" s="7">
        <f>IF($B150="","",$I150*'Proyección 5 años'!$B$4)</f>
        <v/>
      </c>
      <c r="O150" s="7">
        <f>IF($B150="","",SUM($J150:$N150))</f>
        <v/>
      </c>
      <c r="P150" s="7">
        <f>IF($B150="","",IFERROR(VLOOKUP($B150,'Cartera'!$A$5:$AC$104,15,FALSE)*VLOOKUP($B150,'Cartera'!$A$5:$AC$104,17,FALSE),0))</f>
        <v/>
      </c>
      <c r="Q150" s="7">
        <f>IF($B150="","",$D150*'Proyección 5 años'!$E$5)</f>
        <v/>
      </c>
      <c r="R150" s="7">
        <f>IF($B150="","",$I150-SUM($J150:$N150,$P150:$Q150))</f>
        <v/>
      </c>
      <c r="S150" s="7">
        <f>IF($B150="","",IF($R150&gt;0,$R150*'Proyección 5 años'!$B$5,0))</f>
        <v/>
      </c>
      <c r="T150" s="7">
        <f>IF($B150="","",$R150-$S150)</f>
        <v/>
      </c>
      <c r="U150" s="7">
        <f>IF($B150="","",MAX(0,IFERROR(VLOOKUP($B150,'Cartera'!$A$5:$AC$104,15,FALSE)-($A150-2026+1)*VLOOKUP($B150,'Cartera'!$A$5:$AC$104,19,FALSE)*12*0.55,0)))</f>
        <v/>
      </c>
      <c r="V150" s="7">
        <f>IF($B150="","",$D150*(1+'Proyección 5 años'!$B$3)^($A150-2026))</f>
        <v/>
      </c>
      <c r="W150" s="9">
        <f>IF($B150="","",'Proyección 5 años'!$B$3)</f>
        <v/>
      </c>
      <c r="X150" s="7">
        <f>IF($B150="","",$V150-$U150)</f>
        <v/>
      </c>
      <c r="Y150" s="9">
        <f>IF($B150="","",IFERROR($T150/$D150,0))</f>
        <v/>
      </c>
    </row>
    <row r="151" ht="21" customHeight="1">
      <c r="A151" s="3" t="n"/>
      <c r="B151" s="3" t="n"/>
      <c r="C151" s="16">
        <f>IF($B151="","",IFERROR(VLOOKUP($B151,'Cartera'!$A$5:$AC$104,5,FALSE),""))</f>
        <v/>
      </c>
      <c r="D151" s="10">
        <f>IF($B151="","",IFERROR(VLOOKUP($B151,'Cartera'!$A$5:$AC$104,14,FALSE),0))</f>
        <v/>
      </c>
      <c r="E151" s="10">
        <f>IF($B151="","",IFERROR(VLOOKUP($B151,'Cartera'!$A$5:$AC$104,20,FALSE)*(1+$F151)^($A151-2026),0))</f>
        <v/>
      </c>
      <c r="F151" s="11">
        <f>IF($B151="","",IFERROR(VLOOKUP($B151,'Cartera'!$A$5:$AC$104,21,FALSE),0))</f>
        <v/>
      </c>
      <c r="G151" s="10">
        <f>IF($B151="","",$E151*12)</f>
        <v/>
      </c>
      <c r="H151" s="11">
        <f>IF($B151="","",IFERROR(VLOOKUP($B151,'Cartera'!$A$5:$AC$104,25,FALSE),'Proyección 5 años'!$E$4))</f>
        <v/>
      </c>
      <c r="I151" s="10">
        <f>IF($B151="","",$G151*$H151)</f>
        <v/>
      </c>
      <c r="J151" s="10">
        <f>IF($B151="","",IFERROR(VLOOKUP($B151,'Cartera'!$A$5:$AC$104,22,FALSE)*12,0))</f>
        <v/>
      </c>
      <c r="K151" s="10">
        <f>IF($B151="","",IFERROR(VLOOKUP($B151,'Cartera'!$A$5:$AC$104,23,FALSE),0))</f>
        <v/>
      </c>
      <c r="L151" s="10">
        <f>IF($B151="","",IFERROR(VLOOKUP($B151,'Cartera'!$A$5:$AC$104,24,FALSE),0))</f>
        <v/>
      </c>
      <c r="M151" s="10">
        <f>IF($B151="","",$I151*'Proyección 5 años'!$E$3)</f>
        <v/>
      </c>
      <c r="N151" s="10">
        <f>IF($B151="","",$I151*'Proyección 5 años'!$B$4)</f>
        <v/>
      </c>
      <c r="O151" s="10">
        <f>IF($B151="","",SUM($J151:$N151))</f>
        <v/>
      </c>
      <c r="P151" s="10">
        <f>IF($B151="","",IFERROR(VLOOKUP($B151,'Cartera'!$A$5:$AC$104,15,FALSE)*VLOOKUP($B151,'Cartera'!$A$5:$AC$104,17,FALSE),0))</f>
        <v/>
      </c>
      <c r="Q151" s="10">
        <f>IF($B151="","",$D151*'Proyección 5 años'!$E$5)</f>
        <v/>
      </c>
      <c r="R151" s="10">
        <f>IF($B151="","",$I151-SUM($J151:$N151,$P151:$Q151))</f>
        <v/>
      </c>
      <c r="S151" s="10">
        <f>IF($B151="","",IF($R151&gt;0,$R151*'Proyección 5 años'!$B$5,0))</f>
        <v/>
      </c>
      <c r="T151" s="10">
        <f>IF($B151="","",$R151-$S151)</f>
        <v/>
      </c>
      <c r="U151" s="10">
        <f>IF($B151="","",MAX(0,IFERROR(VLOOKUP($B151,'Cartera'!$A$5:$AC$104,15,FALSE)-($A151-2026+1)*VLOOKUP($B151,'Cartera'!$A$5:$AC$104,19,FALSE)*12*0.55,0)))</f>
        <v/>
      </c>
      <c r="V151" s="10">
        <f>IF($B151="","",$D151*(1+'Proyección 5 años'!$B$3)^($A151-2026))</f>
        <v/>
      </c>
      <c r="W151" s="11">
        <f>IF($B151="","",'Proyección 5 años'!$B$3)</f>
        <v/>
      </c>
      <c r="X151" s="10">
        <f>IF($B151="","",$V151-$U151)</f>
        <v/>
      </c>
      <c r="Y151" s="11">
        <f>IF($B151="","",IFERROR($T151/$D151,0))</f>
        <v/>
      </c>
    </row>
    <row r="152" ht="21" customHeight="1">
      <c r="A152" s="3" t="n"/>
      <c r="B152" s="3" t="n"/>
      <c r="C152" s="15">
        <f>IF($B152="","",IFERROR(VLOOKUP($B152,'Cartera'!$A$5:$AC$104,5,FALSE),""))</f>
        <v/>
      </c>
      <c r="D152" s="7">
        <f>IF($B152="","",IFERROR(VLOOKUP($B152,'Cartera'!$A$5:$AC$104,14,FALSE),0))</f>
        <v/>
      </c>
      <c r="E152" s="7">
        <f>IF($B152="","",IFERROR(VLOOKUP($B152,'Cartera'!$A$5:$AC$104,20,FALSE)*(1+$F152)^($A152-2026),0))</f>
        <v/>
      </c>
      <c r="F152" s="9">
        <f>IF($B152="","",IFERROR(VLOOKUP($B152,'Cartera'!$A$5:$AC$104,21,FALSE),0))</f>
        <v/>
      </c>
      <c r="G152" s="7">
        <f>IF($B152="","",$E152*12)</f>
        <v/>
      </c>
      <c r="H152" s="9">
        <f>IF($B152="","",IFERROR(VLOOKUP($B152,'Cartera'!$A$5:$AC$104,25,FALSE),'Proyección 5 años'!$E$4))</f>
        <v/>
      </c>
      <c r="I152" s="7">
        <f>IF($B152="","",$G152*$H152)</f>
        <v/>
      </c>
      <c r="J152" s="7">
        <f>IF($B152="","",IFERROR(VLOOKUP($B152,'Cartera'!$A$5:$AC$104,22,FALSE)*12,0))</f>
        <v/>
      </c>
      <c r="K152" s="7">
        <f>IF($B152="","",IFERROR(VLOOKUP($B152,'Cartera'!$A$5:$AC$104,23,FALSE),0))</f>
        <v/>
      </c>
      <c r="L152" s="7">
        <f>IF($B152="","",IFERROR(VLOOKUP($B152,'Cartera'!$A$5:$AC$104,24,FALSE),0))</f>
        <v/>
      </c>
      <c r="M152" s="7">
        <f>IF($B152="","",$I152*'Proyección 5 años'!$E$3)</f>
        <v/>
      </c>
      <c r="N152" s="7">
        <f>IF($B152="","",$I152*'Proyección 5 años'!$B$4)</f>
        <v/>
      </c>
      <c r="O152" s="7">
        <f>IF($B152="","",SUM($J152:$N152))</f>
        <v/>
      </c>
      <c r="P152" s="7">
        <f>IF($B152="","",IFERROR(VLOOKUP($B152,'Cartera'!$A$5:$AC$104,15,FALSE)*VLOOKUP($B152,'Cartera'!$A$5:$AC$104,17,FALSE),0))</f>
        <v/>
      </c>
      <c r="Q152" s="7">
        <f>IF($B152="","",$D152*'Proyección 5 años'!$E$5)</f>
        <v/>
      </c>
      <c r="R152" s="7">
        <f>IF($B152="","",$I152-SUM($J152:$N152,$P152:$Q152))</f>
        <v/>
      </c>
      <c r="S152" s="7">
        <f>IF($B152="","",IF($R152&gt;0,$R152*'Proyección 5 años'!$B$5,0))</f>
        <v/>
      </c>
      <c r="T152" s="7">
        <f>IF($B152="","",$R152-$S152)</f>
        <v/>
      </c>
      <c r="U152" s="7">
        <f>IF($B152="","",MAX(0,IFERROR(VLOOKUP($B152,'Cartera'!$A$5:$AC$104,15,FALSE)-($A152-2026+1)*VLOOKUP($B152,'Cartera'!$A$5:$AC$104,19,FALSE)*12*0.55,0)))</f>
        <v/>
      </c>
      <c r="V152" s="7">
        <f>IF($B152="","",$D152*(1+'Proyección 5 años'!$B$3)^($A152-2026))</f>
        <v/>
      </c>
      <c r="W152" s="9">
        <f>IF($B152="","",'Proyección 5 años'!$B$3)</f>
        <v/>
      </c>
      <c r="X152" s="7">
        <f>IF($B152="","",$V152-$U152)</f>
        <v/>
      </c>
      <c r="Y152" s="9">
        <f>IF($B152="","",IFERROR($T152/$D152,0))</f>
        <v/>
      </c>
    </row>
    <row r="153" ht="21" customHeight="1">
      <c r="A153" s="3" t="n"/>
      <c r="B153" s="3" t="n"/>
      <c r="C153" s="16">
        <f>IF($B153="","",IFERROR(VLOOKUP($B153,'Cartera'!$A$5:$AC$104,5,FALSE),""))</f>
        <v/>
      </c>
      <c r="D153" s="10">
        <f>IF($B153="","",IFERROR(VLOOKUP($B153,'Cartera'!$A$5:$AC$104,14,FALSE),0))</f>
        <v/>
      </c>
      <c r="E153" s="10">
        <f>IF($B153="","",IFERROR(VLOOKUP($B153,'Cartera'!$A$5:$AC$104,20,FALSE)*(1+$F153)^($A153-2026),0))</f>
        <v/>
      </c>
      <c r="F153" s="11">
        <f>IF($B153="","",IFERROR(VLOOKUP($B153,'Cartera'!$A$5:$AC$104,21,FALSE),0))</f>
        <v/>
      </c>
      <c r="G153" s="10">
        <f>IF($B153="","",$E153*12)</f>
        <v/>
      </c>
      <c r="H153" s="11">
        <f>IF($B153="","",IFERROR(VLOOKUP($B153,'Cartera'!$A$5:$AC$104,25,FALSE),'Proyección 5 años'!$E$4))</f>
        <v/>
      </c>
      <c r="I153" s="10">
        <f>IF($B153="","",$G153*$H153)</f>
        <v/>
      </c>
      <c r="J153" s="10">
        <f>IF($B153="","",IFERROR(VLOOKUP($B153,'Cartera'!$A$5:$AC$104,22,FALSE)*12,0))</f>
        <v/>
      </c>
      <c r="K153" s="10">
        <f>IF($B153="","",IFERROR(VLOOKUP($B153,'Cartera'!$A$5:$AC$104,23,FALSE),0))</f>
        <v/>
      </c>
      <c r="L153" s="10">
        <f>IF($B153="","",IFERROR(VLOOKUP($B153,'Cartera'!$A$5:$AC$104,24,FALSE),0))</f>
        <v/>
      </c>
      <c r="M153" s="10">
        <f>IF($B153="","",$I153*'Proyección 5 años'!$E$3)</f>
        <v/>
      </c>
      <c r="N153" s="10">
        <f>IF($B153="","",$I153*'Proyección 5 años'!$B$4)</f>
        <v/>
      </c>
      <c r="O153" s="10">
        <f>IF($B153="","",SUM($J153:$N153))</f>
        <v/>
      </c>
      <c r="P153" s="10">
        <f>IF($B153="","",IFERROR(VLOOKUP($B153,'Cartera'!$A$5:$AC$104,15,FALSE)*VLOOKUP($B153,'Cartera'!$A$5:$AC$104,17,FALSE),0))</f>
        <v/>
      </c>
      <c r="Q153" s="10">
        <f>IF($B153="","",$D153*'Proyección 5 años'!$E$5)</f>
        <v/>
      </c>
      <c r="R153" s="10">
        <f>IF($B153="","",$I153-SUM($J153:$N153,$P153:$Q153))</f>
        <v/>
      </c>
      <c r="S153" s="10">
        <f>IF($B153="","",IF($R153&gt;0,$R153*'Proyección 5 años'!$B$5,0))</f>
        <v/>
      </c>
      <c r="T153" s="10">
        <f>IF($B153="","",$R153-$S153)</f>
        <v/>
      </c>
      <c r="U153" s="10">
        <f>IF($B153="","",MAX(0,IFERROR(VLOOKUP($B153,'Cartera'!$A$5:$AC$104,15,FALSE)-($A153-2026+1)*VLOOKUP($B153,'Cartera'!$A$5:$AC$104,19,FALSE)*12*0.55,0)))</f>
        <v/>
      </c>
      <c r="V153" s="10">
        <f>IF($B153="","",$D153*(1+'Proyección 5 años'!$B$3)^($A153-2026))</f>
        <v/>
      </c>
      <c r="W153" s="11">
        <f>IF($B153="","",'Proyección 5 años'!$B$3)</f>
        <v/>
      </c>
      <c r="X153" s="10">
        <f>IF($B153="","",$V153-$U153)</f>
        <v/>
      </c>
      <c r="Y153" s="11">
        <f>IF($B153="","",IFERROR($T153/$D153,0))</f>
        <v/>
      </c>
    </row>
    <row r="154" ht="21" customHeight="1">
      <c r="A154" s="3" t="n"/>
      <c r="B154" s="3" t="n"/>
      <c r="C154" s="15">
        <f>IF($B154="","",IFERROR(VLOOKUP($B154,'Cartera'!$A$5:$AC$104,5,FALSE),""))</f>
        <v/>
      </c>
      <c r="D154" s="7">
        <f>IF($B154="","",IFERROR(VLOOKUP($B154,'Cartera'!$A$5:$AC$104,14,FALSE),0))</f>
        <v/>
      </c>
      <c r="E154" s="7">
        <f>IF($B154="","",IFERROR(VLOOKUP($B154,'Cartera'!$A$5:$AC$104,20,FALSE)*(1+$F154)^($A154-2026),0))</f>
        <v/>
      </c>
      <c r="F154" s="9">
        <f>IF($B154="","",IFERROR(VLOOKUP($B154,'Cartera'!$A$5:$AC$104,21,FALSE),0))</f>
        <v/>
      </c>
      <c r="G154" s="7">
        <f>IF($B154="","",$E154*12)</f>
        <v/>
      </c>
      <c r="H154" s="9">
        <f>IF($B154="","",IFERROR(VLOOKUP($B154,'Cartera'!$A$5:$AC$104,25,FALSE),'Proyección 5 años'!$E$4))</f>
        <v/>
      </c>
      <c r="I154" s="7">
        <f>IF($B154="","",$G154*$H154)</f>
        <v/>
      </c>
      <c r="J154" s="7">
        <f>IF($B154="","",IFERROR(VLOOKUP($B154,'Cartera'!$A$5:$AC$104,22,FALSE)*12,0))</f>
        <v/>
      </c>
      <c r="K154" s="7">
        <f>IF($B154="","",IFERROR(VLOOKUP($B154,'Cartera'!$A$5:$AC$104,23,FALSE),0))</f>
        <v/>
      </c>
      <c r="L154" s="7">
        <f>IF($B154="","",IFERROR(VLOOKUP($B154,'Cartera'!$A$5:$AC$104,24,FALSE),0))</f>
        <v/>
      </c>
      <c r="M154" s="7">
        <f>IF($B154="","",$I154*'Proyección 5 años'!$E$3)</f>
        <v/>
      </c>
      <c r="N154" s="7">
        <f>IF($B154="","",$I154*'Proyección 5 años'!$B$4)</f>
        <v/>
      </c>
      <c r="O154" s="7">
        <f>IF($B154="","",SUM($J154:$N154))</f>
        <v/>
      </c>
      <c r="P154" s="7">
        <f>IF($B154="","",IFERROR(VLOOKUP($B154,'Cartera'!$A$5:$AC$104,15,FALSE)*VLOOKUP($B154,'Cartera'!$A$5:$AC$104,17,FALSE),0))</f>
        <v/>
      </c>
      <c r="Q154" s="7">
        <f>IF($B154="","",$D154*'Proyección 5 años'!$E$5)</f>
        <v/>
      </c>
      <c r="R154" s="7">
        <f>IF($B154="","",$I154-SUM($J154:$N154,$P154:$Q154))</f>
        <v/>
      </c>
      <c r="S154" s="7">
        <f>IF($B154="","",IF($R154&gt;0,$R154*'Proyección 5 años'!$B$5,0))</f>
        <v/>
      </c>
      <c r="T154" s="7">
        <f>IF($B154="","",$R154-$S154)</f>
        <v/>
      </c>
      <c r="U154" s="7">
        <f>IF($B154="","",MAX(0,IFERROR(VLOOKUP($B154,'Cartera'!$A$5:$AC$104,15,FALSE)-($A154-2026+1)*VLOOKUP($B154,'Cartera'!$A$5:$AC$104,19,FALSE)*12*0.55,0)))</f>
        <v/>
      </c>
      <c r="V154" s="7">
        <f>IF($B154="","",$D154*(1+'Proyección 5 años'!$B$3)^($A154-2026))</f>
        <v/>
      </c>
      <c r="W154" s="9">
        <f>IF($B154="","",'Proyección 5 años'!$B$3)</f>
        <v/>
      </c>
      <c r="X154" s="7">
        <f>IF($B154="","",$V154-$U154)</f>
        <v/>
      </c>
      <c r="Y154" s="9">
        <f>IF($B154="","",IFERROR($T154/$D154,0))</f>
        <v/>
      </c>
    </row>
    <row r="155" ht="21" customHeight="1">
      <c r="A155" s="3" t="n"/>
      <c r="B155" s="3" t="n"/>
      <c r="C155" s="16">
        <f>IF($B155="","",IFERROR(VLOOKUP($B155,'Cartera'!$A$5:$AC$104,5,FALSE),""))</f>
        <v/>
      </c>
      <c r="D155" s="10">
        <f>IF($B155="","",IFERROR(VLOOKUP($B155,'Cartera'!$A$5:$AC$104,14,FALSE),0))</f>
        <v/>
      </c>
      <c r="E155" s="10">
        <f>IF($B155="","",IFERROR(VLOOKUP($B155,'Cartera'!$A$5:$AC$104,20,FALSE)*(1+$F155)^($A155-2026),0))</f>
        <v/>
      </c>
      <c r="F155" s="11">
        <f>IF($B155="","",IFERROR(VLOOKUP($B155,'Cartera'!$A$5:$AC$104,21,FALSE),0))</f>
        <v/>
      </c>
      <c r="G155" s="10">
        <f>IF($B155="","",$E155*12)</f>
        <v/>
      </c>
      <c r="H155" s="11">
        <f>IF($B155="","",IFERROR(VLOOKUP($B155,'Cartera'!$A$5:$AC$104,25,FALSE),'Proyección 5 años'!$E$4))</f>
        <v/>
      </c>
      <c r="I155" s="10">
        <f>IF($B155="","",$G155*$H155)</f>
        <v/>
      </c>
      <c r="J155" s="10">
        <f>IF($B155="","",IFERROR(VLOOKUP($B155,'Cartera'!$A$5:$AC$104,22,FALSE)*12,0))</f>
        <v/>
      </c>
      <c r="K155" s="10">
        <f>IF($B155="","",IFERROR(VLOOKUP($B155,'Cartera'!$A$5:$AC$104,23,FALSE),0))</f>
        <v/>
      </c>
      <c r="L155" s="10">
        <f>IF($B155="","",IFERROR(VLOOKUP($B155,'Cartera'!$A$5:$AC$104,24,FALSE),0))</f>
        <v/>
      </c>
      <c r="M155" s="10">
        <f>IF($B155="","",$I155*'Proyección 5 años'!$E$3)</f>
        <v/>
      </c>
      <c r="N155" s="10">
        <f>IF($B155="","",$I155*'Proyección 5 años'!$B$4)</f>
        <v/>
      </c>
      <c r="O155" s="10">
        <f>IF($B155="","",SUM($J155:$N155))</f>
        <v/>
      </c>
      <c r="P155" s="10">
        <f>IF($B155="","",IFERROR(VLOOKUP($B155,'Cartera'!$A$5:$AC$104,15,FALSE)*VLOOKUP($B155,'Cartera'!$A$5:$AC$104,17,FALSE),0))</f>
        <v/>
      </c>
      <c r="Q155" s="10">
        <f>IF($B155="","",$D155*'Proyección 5 años'!$E$5)</f>
        <v/>
      </c>
      <c r="R155" s="10">
        <f>IF($B155="","",$I155-SUM($J155:$N155,$P155:$Q155))</f>
        <v/>
      </c>
      <c r="S155" s="10">
        <f>IF($B155="","",IF($R155&gt;0,$R155*'Proyección 5 años'!$B$5,0))</f>
        <v/>
      </c>
      <c r="T155" s="10">
        <f>IF($B155="","",$R155-$S155)</f>
        <v/>
      </c>
      <c r="U155" s="10">
        <f>IF($B155="","",MAX(0,IFERROR(VLOOKUP($B155,'Cartera'!$A$5:$AC$104,15,FALSE)-($A155-2026+1)*VLOOKUP($B155,'Cartera'!$A$5:$AC$104,19,FALSE)*12*0.55,0)))</f>
        <v/>
      </c>
      <c r="V155" s="10">
        <f>IF($B155="","",$D155*(1+'Proyección 5 años'!$B$3)^($A155-2026))</f>
        <v/>
      </c>
      <c r="W155" s="11">
        <f>IF($B155="","",'Proyección 5 años'!$B$3)</f>
        <v/>
      </c>
      <c r="X155" s="10">
        <f>IF($B155="","",$V155-$U155)</f>
        <v/>
      </c>
      <c r="Y155" s="11">
        <f>IF($B155="","",IFERROR($T155/$D155,0))</f>
        <v/>
      </c>
    </row>
    <row r="156" ht="21" customHeight="1">
      <c r="A156" s="3" t="n"/>
      <c r="B156" s="3" t="n"/>
      <c r="C156" s="15">
        <f>IF($B156="","",IFERROR(VLOOKUP($B156,'Cartera'!$A$5:$AC$104,5,FALSE),""))</f>
        <v/>
      </c>
      <c r="D156" s="7">
        <f>IF($B156="","",IFERROR(VLOOKUP($B156,'Cartera'!$A$5:$AC$104,14,FALSE),0))</f>
        <v/>
      </c>
      <c r="E156" s="7">
        <f>IF($B156="","",IFERROR(VLOOKUP($B156,'Cartera'!$A$5:$AC$104,20,FALSE)*(1+$F156)^($A156-2026),0))</f>
        <v/>
      </c>
      <c r="F156" s="9">
        <f>IF($B156="","",IFERROR(VLOOKUP($B156,'Cartera'!$A$5:$AC$104,21,FALSE),0))</f>
        <v/>
      </c>
      <c r="G156" s="7">
        <f>IF($B156="","",$E156*12)</f>
        <v/>
      </c>
      <c r="H156" s="9">
        <f>IF($B156="","",IFERROR(VLOOKUP($B156,'Cartera'!$A$5:$AC$104,25,FALSE),'Proyección 5 años'!$E$4))</f>
        <v/>
      </c>
      <c r="I156" s="7">
        <f>IF($B156="","",$G156*$H156)</f>
        <v/>
      </c>
      <c r="J156" s="7">
        <f>IF($B156="","",IFERROR(VLOOKUP($B156,'Cartera'!$A$5:$AC$104,22,FALSE)*12,0))</f>
        <v/>
      </c>
      <c r="K156" s="7">
        <f>IF($B156="","",IFERROR(VLOOKUP($B156,'Cartera'!$A$5:$AC$104,23,FALSE),0))</f>
        <v/>
      </c>
      <c r="L156" s="7">
        <f>IF($B156="","",IFERROR(VLOOKUP($B156,'Cartera'!$A$5:$AC$104,24,FALSE),0))</f>
        <v/>
      </c>
      <c r="M156" s="7">
        <f>IF($B156="","",$I156*'Proyección 5 años'!$E$3)</f>
        <v/>
      </c>
      <c r="N156" s="7">
        <f>IF($B156="","",$I156*'Proyección 5 años'!$B$4)</f>
        <v/>
      </c>
      <c r="O156" s="7">
        <f>IF($B156="","",SUM($J156:$N156))</f>
        <v/>
      </c>
      <c r="P156" s="7">
        <f>IF($B156="","",IFERROR(VLOOKUP($B156,'Cartera'!$A$5:$AC$104,15,FALSE)*VLOOKUP($B156,'Cartera'!$A$5:$AC$104,17,FALSE),0))</f>
        <v/>
      </c>
      <c r="Q156" s="7">
        <f>IF($B156="","",$D156*'Proyección 5 años'!$E$5)</f>
        <v/>
      </c>
      <c r="R156" s="7">
        <f>IF($B156="","",$I156-SUM($J156:$N156,$P156:$Q156))</f>
        <v/>
      </c>
      <c r="S156" s="7">
        <f>IF($B156="","",IF($R156&gt;0,$R156*'Proyección 5 años'!$B$5,0))</f>
        <v/>
      </c>
      <c r="T156" s="7">
        <f>IF($B156="","",$R156-$S156)</f>
        <v/>
      </c>
      <c r="U156" s="7">
        <f>IF($B156="","",MAX(0,IFERROR(VLOOKUP($B156,'Cartera'!$A$5:$AC$104,15,FALSE)-($A156-2026+1)*VLOOKUP($B156,'Cartera'!$A$5:$AC$104,19,FALSE)*12*0.55,0)))</f>
        <v/>
      </c>
      <c r="V156" s="7">
        <f>IF($B156="","",$D156*(1+'Proyección 5 años'!$B$3)^($A156-2026))</f>
        <v/>
      </c>
      <c r="W156" s="9">
        <f>IF($B156="","",'Proyección 5 años'!$B$3)</f>
        <v/>
      </c>
      <c r="X156" s="7">
        <f>IF($B156="","",$V156-$U156)</f>
        <v/>
      </c>
      <c r="Y156" s="9">
        <f>IF($B156="","",IFERROR($T156/$D156,0))</f>
        <v/>
      </c>
    </row>
    <row r="157" ht="21" customHeight="1">
      <c r="A157" s="3" t="n"/>
      <c r="B157" s="3" t="n"/>
      <c r="C157" s="16">
        <f>IF($B157="","",IFERROR(VLOOKUP($B157,'Cartera'!$A$5:$AC$104,5,FALSE),""))</f>
        <v/>
      </c>
      <c r="D157" s="10">
        <f>IF($B157="","",IFERROR(VLOOKUP($B157,'Cartera'!$A$5:$AC$104,14,FALSE),0))</f>
        <v/>
      </c>
      <c r="E157" s="10">
        <f>IF($B157="","",IFERROR(VLOOKUP($B157,'Cartera'!$A$5:$AC$104,20,FALSE)*(1+$F157)^($A157-2026),0))</f>
        <v/>
      </c>
      <c r="F157" s="11">
        <f>IF($B157="","",IFERROR(VLOOKUP($B157,'Cartera'!$A$5:$AC$104,21,FALSE),0))</f>
        <v/>
      </c>
      <c r="G157" s="10">
        <f>IF($B157="","",$E157*12)</f>
        <v/>
      </c>
      <c r="H157" s="11">
        <f>IF($B157="","",IFERROR(VLOOKUP($B157,'Cartera'!$A$5:$AC$104,25,FALSE),'Proyección 5 años'!$E$4))</f>
        <v/>
      </c>
      <c r="I157" s="10">
        <f>IF($B157="","",$G157*$H157)</f>
        <v/>
      </c>
      <c r="J157" s="10">
        <f>IF($B157="","",IFERROR(VLOOKUP($B157,'Cartera'!$A$5:$AC$104,22,FALSE)*12,0))</f>
        <v/>
      </c>
      <c r="K157" s="10">
        <f>IF($B157="","",IFERROR(VLOOKUP($B157,'Cartera'!$A$5:$AC$104,23,FALSE),0))</f>
        <v/>
      </c>
      <c r="L157" s="10">
        <f>IF($B157="","",IFERROR(VLOOKUP($B157,'Cartera'!$A$5:$AC$104,24,FALSE),0))</f>
        <v/>
      </c>
      <c r="M157" s="10">
        <f>IF($B157="","",$I157*'Proyección 5 años'!$E$3)</f>
        <v/>
      </c>
      <c r="N157" s="10">
        <f>IF($B157="","",$I157*'Proyección 5 años'!$B$4)</f>
        <v/>
      </c>
      <c r="O157" s="10">
        <f>IF($B157="","",SUM($J157:$N157))</f>
        <v/>
      </c>
      <c r="P157" s="10">
        <f>IF($B157="","",IFERROR(VLOOKUP($B157,'Cartera'!$A$5:$AC$104,15,FALSE)*VLOOKUP($B157,'Cartera'!$A$5:$AC$104,17,FALSE),0))</f>
        <v/>
      </c>
      <c r="Q157" s="10">
        <f>IF($B157="","",$D157*'Proyección 5 años'!$E$5)</f>
        <v/>
      </c>
      <c r="R157" s="10">
        <f>IF($B157="","",$I157-SUM($J157:$N157,$P157:$Q157))</f>
        <v/>
      </c>
      <c r="S157" s="10">
        <f>IF($B157="","",IF($R157&gt;0,$R157*'Proyección 5 años'!$B$5,0))</f>
        <v/>
      </c>
      <c r="T157" s="10">
        <f>IF($B157="","",$R157-$S157)</f>
        <v/>
      </c>
      <c r="U157" s="10">
        <f>IF($B157="","",MAX(0,IFERROR(VLOOKUP($B157,'Cartera'!$A$5:$AC$104,15,FALSE)-($A157-2026+1)*VLOOKUP($B157,'Cartera'!$A$5:$AC$104,19,FALSE)*12*0.55,0)))</f>
        <v/>
      </c>
      <c r="V157" s="10">
        <f>IF($B157="","",$D157*(1+'Proyección 5 años'!$B$3)^($A157-2026))</f>
        <v/>
      </c>
      <c r="W157" s="11">
        <f>IF($B157="","",'Proyección 5 años'!$B$3)</f>
        <v/>
      </c>
      <c r="X157" s="10">
        <f>IF($B157="","",$V157-$U157)</f>
        <v/>
      </c>
      <c r="Y157" s="11">
        <f>IF($B157="","",IFERROR($T157/$D157,0))</f>
        <v/>
      </c>
    </row>
    <row r="158" ht="21" customHeight="1">
      <c r="A158" s="3" t="n"/>
      <c r="B158" s="3" t="n"/>
      <c r="C158" s="15">
        <f>IF($B158="","",IFERROR(VLOOKUP($B158,'Cartera'!$A$5:$AC$104,5,FALSE),""))</f>
        <v/>
      </c>
      <c r="D158" s="7">
        <f>IF($B158="","",IFERROR(VLOOKUP($B158,'Cartera'!$A$5:$AC$104,14,FALSE),0))</f>
        <v/>
      </c>
      <c r="E158" s="7">
        <f>IF($B158="","",IFERROR(VLOOKUP($B158,'Cartera'!$A$5:$AC$104,20,FALSE)*(1+$F158)^($A158-2026),0))</f>
        <v/>
      </c>
      <c r="F158" s="9">
        <f>IF($B158="","",IFERROR(VLOOKUP($B158,'Cartera'!$A$5:$AC$104,21,FALSE),0))</f>
        <v/>
      </c>
      <c r="G158" s="7">
        <f>IF($B158="","",$E158*12)</f>
        <v/>
      </c>
      <c r="H158" s="9">
        <f>IF($B158="","",IFERROR(VLOOKUP($B158,'Cartera'!$A$5:$AC$104,25,FALSE),'Proyección 5 años'!$E$4))</f>
        <v/>
      </c>
      <c r="I158" s="7">
        <f>IF($B158="","",$G158*$H158)</f>
        <v/>
      </c>
      <c r="J158" s="7">
        <f>IF($B158="","",IFERROR(VLOOKUP($B158,'Cartera'!$A$5:$AC$104,22,FALSE)*12,0))</f>
        <v/>
      </c>
      <c r="K158" s="7">
        <f>IF($B158="","",IFERROR(VLOOKUP($B158,'Cartera'!$A$5:$AC$104,23,FALSE),0))</f>
        <v/>
      </c>
      <c r="L158" s="7">
        <f>IF($B158="","",IFERROR(VLOOKUP($B158,'Cartera'!$A$5:$AC$104,24,FALSE),0))</f>
        <v/>
      </c>
      <c r="M158" s="7">
        <f>IF($B158="","",$I158*'Proyección 5 años'!$E$3)</f>
        <v/>
      </c>
      <c r="N158" s="7">
        <f>IF($B158="","",$I158*'Proyección 5 años'!$B$4)</f>
        <v/>
      </c>
      <c r="O158" s="7">
        <f>IF($B158="","",SUM($J158:$N158))</f>
        <v/>
      </c>
      <c r="P158" s="7">
        <f>IF($B158="","",IFERROR(VLOOKUP($B158,'Cartera'!$A$5:$AC$104,15,FALSE)*VLOOKUP($B158,'Cartera'!$A$5:$AC$104,17,FALSE),0))</f>
        <v/>
      </c>
      <c r="Q158" s="7">
        <f>IF($B158="","",$D158*'Proyección 5 años'!$E$5)</f>
        <v/>
      </c>
      <c r="R158" s="7">
        <f>IF($B158="","",$I158-SUM($J158:$N158,$P158:$Q158))</f>
        <v/>
      </c>
      <c r="S158" s="7">
        <f>IF($B158="","",IF($R158&gt;0,$R158*'Proyección 5 años'!$B$5,0))</f>
        <v/>
      </c>
      <c r="T158" s="7">
        <f>IF($B158="","",$R158-$S158)</f>
        <v/>
      </c>
      <c r="U158" s="7">
        <f>IF($B158="","",MAX(0,IFERROR(VLOOKUP($B158,'Cartera'!$A$5:$AC$104,15,FALSE)-($A158-2026+1)*VLOOKUP($B158,'Cartera'!$A$5:$AC$104,19,FALSE)*12*0.55,0)))</f>
        <v/>
      </c>
      <c r="V158" s="7">
        <f>IF($B158="","",$D158*(1+'Proyección 5 años'!$B$3)^($A158-2026))</f>
        <v/>
      </c>
      <c r="W158" s="9">
        <f>IF($B158="","",'Proyección 5 años'!$B$3)</f>
        <v/>
      </c>
      <c r="X158" s="7">
        <f>IF($B158="","",$V158-$U158)</f>
        <v/>
      </c>
      <c r="Y158" s="9">
        <f>IF($B158="","",IFERROR($T158/$D158,0))</f>
        <v/>
      </c>
    </row>
    <row r="159" ht="21" customHeight="1">
      <c r="A159" s="3" t="n"/>
      <c r="B159" s="3" t="n"/>
      <c r="C159" s="16">
        <f>IF($B159="","",IFERROR(VLOOKUP($B159,'Cartera'!$A$5:$AC$104,5,FALSE),""))</f>
        <v/>
      </c>
      <c r="D159" s="10">
        <f>IF($B159="","",IFERROR(VLOOKUP($B159,'Cartera'!$A$5:$AC$104,14,FALSE),0))</f>
        <v/>
      </c>
      <c r="E159" s="10">
        <f>IF($B159="","",IFERROR(VLOOKUP($B159,'Cartera'!$A$5:$AC$104,20,FALSE)*(1+$F159)^($A159-2026),0))</f>
        <v/>
      </c>
      <c r="F159" s="11">
        <f>IF($B159="","",IFERROR(VLOOKUP($B159,'Cartera'!$A$5:$AC$104,21,FALSE),0))</f>
        <v/>
      </c>
      <c r="G159" s="10">
        <f>IF($B159="","",$E159*12)</f>
        <v/>
      </c>
      <c r="H159" s="11">
        <f>IF($B159="","",IFERROR(VLOOKUP($B159,'Cartera'!$A$5:$AC$104,25,FALSE),'Proyección 5 años'!$E$4))</f>
        <v/>
      </c>
      <c r="I159" s="10">
        <f>IF($B159="","",$G159*$H159)</f>
        <v/>
      </c>
      <c r="J159" s="10">
        <f>IF($B159="","",IFERROR(VLOOKUP($B159,'Cartera'!$A$5:$AC$104,22,FALSE)*12,0))</f>
        <v/>
      </c>
      <c r="K159" s="10">
        <f>IF($B159="","",IFERROR(VLOOKUP($B159,'Cartera'!$A$5:$AC$104,23,FALSE),0))</f>
        <v/>
      </c>
      <c r="L159" s="10">
        <f>IF($B159="","",IFERROR(VLOOKUP($B159,'Cartera'!$A$5:$AC$104,24,FALSE),0))</f>
        <v/>
      </c>
      <c r="M159" s="10">
        <f>IF($B159="","",$I159*'Proyección 5 años'!$E$3)</f>
        <v/>
      </c>
      <c r="N159" s="10">
        <f>IF($B159="","",$I159*'Proyección 5 años'!$B$4)</f>
        <v/>
      </c>
      <c r="O159" s="10">
        <f>IF($B159="","",SUM($J159:$N159))</f>
        <v/>
      </c>
      <c r="P159" s="10">
        <f>IF($B159="","",IFERROR(VLOOKUP($B159,'Cartera'!$A$5:$AC$104,15,FALSE)*VLOOKUP($B159,'Cartera'!$A$5:$AC$104,17,FALSE),0))</f>
        <v/>
      </c>
      <c r="Q159" s="10">
        <f>IF($B159="","",$D159*'Proyección 5 años'!$E$5)</f>
        <v/>
      </c>
      <c r="R159" s="10">
        <f>IF($B159="","",$I159-SUM($J159:$N159,$P159:$Q159))</f>
        <v/>
      </c>
      <c r="S159" s="10">
        <f>IF($B159="","",IF($R159&gt;0,$R159*'Proyección 5 años'!$B$5,0))</f>
        <v/>
      </c>
      <c r="T159" s="10">
        <f>IF($B159="","",$R159-$S159)</f>
        <v/>
      </c>
      <c r="U159" s="10">
        <f>IF($B159="","",MAX(0,IFERROR(VLOOKUP($B159,'Cartera'!$A$5:$AC$104,15,FALSE)-($A159-2026+1)*VLOOKUP($B159,'Cartera'!$A$5:$AC$104,19,FALSE)*12*0.55,0)))</f>
        <v/>
      </c>
      <c r="V159" s="10">
        <f>IF($B159="","",$D159*(1+'Proyección 5 años'!$B$3)^($A159-2026))</f>
        <v/>
      </c>
      <c r="W159" s="11">
        <f>IF($B159="","",'Proyección 5 años'!$B$3)</f>
        <v/>
      </c>
      <c r="X159" s="10">
        <f>IF($B159="","",$V159-$U159)</f>
        <v/>
      </c>
      <c r="Y159" s="11">
        <f>IF($B159="","",IFERROR($T159/$D159,0))</f>
        <v/>
      </c>
    </row>
    <row r="160" ht="21" customHeight="1">
      <c r="A160" s="3" t="n"/>
      <c r="B160" s="3" t="n"/>
      <c r="C160" s="15">
        <f>IF($B160="","",IFERROR(VLOOKUP($B160,'Cartera'!$A$5:$AC$104,5,FALSE),""))</f>
        <v/>
      </c>
      <c r="D160" s="7">
        <f>IF($B160="","",IFERROR(VLOOKUP($B160,'Cartera'!$A$5:$AC$104,14,FALSE),0))</f>
        <v/>
      </c>
      <c r="E160" s="7">
        <f>IF($B160="","",IFERROR(VLOOKUP($B160,'Cartera'!$A$5:$AC$104,20,FALSE)*(1+$F160)^($A160-2026),0))</f>
        <v/>
      </c>
      <c r="F160" s="9">
        <f>IF($B160="","",IFERROR(VLOOKUP($B160,'Cartera'!$A$5:$AC$104,21,FALSE),0))</f>
        <v/>
      </c>
      <c r="G160" s="7">
        <f>IF($B160="","",$E160*12)</f>
        <v/>
      </c>
      <c r="H160" s="9">
        <f>IF($B160="","",IFERROR(VLOOKUP($B160,'Cartera'!$A$5:$AC$104,25,FALSE),'Proyección 5 años'!$E$4))</f>
        <v/>
      </c>
      <c r="I160" s="7">
        <f>IF($B160="","",$G160*$H160)</f>
        <v/>
      </c>
      <c r="J160" s="7">
        <f>IF($B160="","",IFERROR(VLOOKUP($B160,'Cartera'!$A$5:$AC$104,22,FALSE)*12,0))</f>
        <v/>
      </c>
      <c r="K160" s="7">
        <f>IF($B160="","",IFERROR(VLOOKUP($B160,'Cartera'!$A$5:$AC$104,23,FALSE),0))</f>
        <v/>
      </c>
      <c r="L160" s="7">
        <f>IF($B160="","",IFERROR(VLOOKUP($B160,'Cartera'!$A$5:$AC$104,24,FALSE),0))</f>
        <v/>
      </c>
      <c r="M160" s="7">
        <f>IF($B160="","",$I160*'Proyección 5 años'!$E$3)</f>
        <v/>
      </c>
      <c r="N160" s="7">
        <f>IF($B160="","",$I160*'Proyección 5 años'!$B$4)</f>
        <v/>
      </c>
      <c r="O160" s="7">
        <f>IF($B160="","",SUM($J160:$N160))</f>
        <v/>
      </c>
      <c r="P160" s="7">
        <f>IF($B160="","",IFERROR(VLOOKUP($B160,'Cartera'!$A$5:$AC$104,15,FALSE)*VLOOKUP($B160,'Cartera'!$A$5:$AC$104,17,FALSE),0))</f>
        <v/>
      </c>
      <c r="Q160" s="7">
        <f>IF($B160="","",$D160*'Proyección 5 años'!$E$5)</f>
        <v/>
      </c>
      <c r="R160" s="7">
        <f>IF($B160="","",$I160-SUM($J160:$N160,$P160:$Q160))</f>
        <v/>
      </c>
      <c r="S160" s="7">
        <f>IF($B160="","",IF($R160&gt;0,$R160*'Proyección 5 años'!$B$5,0))</f>
        <v/>
      </c>
      <c r="T160" s="7">
        <f>IF($B160="","",$R160-$S160)</f>
        <v/>
      </c>
      <c r="U160" s="7">
        <f>IF($B160="","",MAX(0,IFERROR(VLOOKUP($B160,'Cartera'!$A$5:$AC$104,15,FALSE)-($A160-2026+1)*VLOOKUP($B160,'Cartera'!$A$5:$AC$104,19,FALSE)*12*0.55,0)))</f>
        <v/>
      </c>
      <c r="V160" s="7">
        <f>IF($B160="","",$D160*(1+'Proyección 5 años'!$B$3)^($A160-2026))</f>
        <v/>
      </c>
      <c r="W160" s="9">
        <f>IF($B160="","",'Proyección 5 años'!$B$3)</f>
        <v/>
      </c>
      <c r="X160" s="7">
        <f>IF($B160="","",$V160-$U160)</f>
        <v/>
      </c>
      <c r="Y160" s="9">
        <f>IF($B160="","",IFERROR($T160/$D160,0))</f>
        <v/>
      </c>
    </row>
    <row r="161" ht="21" customHeight="1">
      <c r="A161" s="3" t="n"/>
      <c r="B161" s="3" t="n"/>
      <c r="C161" s="16">
        <f>IF($B161="","",IFERROR(VLOOKUP($B161,'Cartera'!$A$5:$AC$104,5,FALSE),""))</f>
        <v/>
      </c>
      <c r="D161" s="10">
        <f>IF($B161="","",IFERROR(VLOOKUP($B161,'Cartera'!$A$5:$AC$104,14,FALSE),0))</f>
        <v/>
      </c>
      <c r="E161" s="10">
        <f>IF($B161="","",IFERROR(VLOOKUP($B161,'Cartera'!$A$5:$AC$104,20,FALSE)*(1+$F161)^($A161-2026),0))</f>
        <v/>
      </c>
      <c r="F161" s="11">
        <f>IF($B161="","",IFERROR(VLOOKUP($B161,'Cartera'!$A$5:$AC$104,21,FALSE),0))</f>
        <v/>
      </c>
      <c r="G161" s="10">
        <f>IF($B161="","",$E161*12)</f>
        <v/>
      </c>
      <c r="H161" s="11">
        <f>IF($B161="","",IFERROR(VLOOKUP($B161,'Cartera'!$A$5:$AC$104,25,FALSE),'Proyección 5 años'!$E$4))</f>
        <v/>
      </c>
      <c r="I161" s="10">
        <f>IF($B161="","",$G161*$H161)</f>
        <v/>
      </c>
      <c r="J161" s="10">
        <f>IF($B161="","",IFERROR(VLOOKUP($B161,'Cartera'!$A$5:$AC$104,22,FALSE)*12,0))</f>
        <v/>
      </c>
      <c r="K161" s="10">
        <f>IF($B161="","",IFERROR(VLOOKUP($B161,'Cartera'!$A$5:$AC$104,23,FALSE),0))</f>
        <v/>
      </c>
      <c r="L161" s="10">
        <f>IF($B161="","",IFERROR(VLOOKUP($B161,'Cartera'!$A$5:$AC$104,24,FALSE),0))</f>
        <v/>
      </c>
      <c r="M161" s="10">
        <f>IF($B161="","",$I161*'Proyección 5 años'!$E$3)</f>
        <v/>
      </c>
      <c r="N161" s="10">
        <f>IF($B161="","",$I161*'Proyección 5 años'!$B$4)</f>
        <v/>
      </c>
      <c r="O161" s="10">
        <f>IF($B161="","",SUM($J161:$N161))</f>
        <v/>
      </c>
      <c r="P161" s="10">
        <f>IF($B161="","",IFERROR(VLOOKUP($B161,'Cartera'!$A$5:$AC$104,15,FALSE)*VLOOKUP($B161,'Cartera'!$A$5:$AC$104,17,FALSE),0))</f>
        <v/>
      </c>
      <c r="Q161" s="10">
        <f>IF($B161="","",$D161*'Proyección 5 años'!$E$5)</f>
        <v/>
      </c>
      <c r="R161" s="10">
        <f>IF($B161="","",$I161-SUM($J161:$N161,$P161:$Q161))</f>
        <v/>
      </c>
      <c r="S161" s="10">
        <f>IF($B161="","",IF($R161&gt;0,$R161*'Proyección 5 años'!$B$5,0))</f>
        <v/>
      </c>
      <c r="T161" s="10">
        <f>IF($B161="","",$R161-$S161)</f>
        <v/>
      </c>
      <c r="U161" s="10">
        <f>IF($B161="","",MAX(0,IFERROR(VLOOKUP($B161,'Cartera'!$A$5:$AC$104,15,FALSE)-($A161-2026+1)*VLOOKUP($B161,'Cartera'!$A$5:$AC$104,19,FALSE)*12*0.55,0)))</f>
        <v/>
      </c>
      <c r="V161" s="10">
        <f>IF($B161="","",$D161*(1+'Proyección 5 años'!$B$3)^($A161-2026))</f>
        <v/>
      </c>
      <c r="W161" s="11">
        <f>IF($B161="","",'Proyección 5 años'!$B$3)</f>
        <v/>
      </c>
      <c r="X161" s="10">
        <f>IF($B161="","",$V161-$U161)</f>
        <v/>
      </c>
      <c r="Y161" s="11">
        <f>IF($B161="","",IFERROR($T161/$D161,0))</f>
        <v/>
      </c>
    </row>
    <row r="162" ht="21" customHeight="1">
      <c r="A162" s="3" t="n"/>
      <c r="B162" s="3" t="n"/>
      <c r="C162" s="15">
        <f>IF($B162="","",IFERROR(VLOOKUP($B162,'Cartera'!$A$5:$AC$104,5,FALSE),""))</f>
        <v/>
      </c>
      <c r="D162" s="7">
        <f>IF($B162="","",IFERROR(VLOOKUP($B162,'Cartera'!$A$5:$AC$104,14,FALSE),0))</f>
        <v/>
      </c>
      <c r="E162" s="7">
        <f>IF($B162="","",IFERROR(VLOOKUP($B162,'Cartera'!$A$5:$AC$104,20,FALSE)*(1+$F162)^($A162-2026),0))</f>
        <v/>
      </c>
      <c r="F162" s="9">
        <f>IF($B162="","",IFERROR(VLOOKUP($B162,'Cartera'!$A$5:$AC$104,21,FALSE),0))</f>
        <v/>
      </c>
      <c r="G162" s="7">
        <f>IF($B162="","",$E162*12)</f>
        <v/>
      </c>
      <c r="H162" s="9">
        <f>IF($B162="","",IFERROR(VLOOKUP($B162,'Cartera'!$A$5:$AC$104,25,FALSE),'Proyección 5 años'!$E$4))</f>
        <v/>
      </c>
      <c r="I162" s="7">
        <f>IF($B162="","",$G162*$H162)</f>
        <v/>
      </c>
      <c r="J162" s="7">
        <f>IF($B162="","",IFERROR(VLOOKUP($B162,'Cartera'!$A$5:$AC$104,22,FALSE)*12,0))</f>
        <v/>
      </c>
      <c r="K162" s="7">
        <f>IF($B162="","",IFERROR(VLOOKUP($B162,'Cartera'!$A$5:$AC$104,23,FALSE),0))</f>
        <v/>
      </c>
      <c r="L162" s="7">
        <f>IF($B162="","",IFERROR(VLOOKUP($B162,'Cartera'!$A$5:$AC$104,24,FALSE),0))</f>
        <v/>
      </c>
      <c r="M162" s="7">
        <f>IF($B162="","",$I162*'Proyección 5 años'!$E$3)</f>
        <v/>
      </c>
      <c r="N162" s="7">
        <f>IF($B162="","",$I162*'Proyección 5 años'!$B$4)</f>
        <v/>
      </c>
      <c r="O162" s="7">
        <f>IF($B162="","",SUM($J162:$N162))</f>
        <v/>
      </c>
      <c r="P162" s="7">
        <f>IF($B162="","",IFERROR(VLOOKUP($B162,'Cartera'!$A$5:$AC$104,15,FALSE)*VLOOKUP($B162,'Cartera'!$A$5:$AC$104,17,FALSE),0))</f>
        <v/>
      </c>
      <c r="Q162" s="7">
        <f>IF($B162="","",$D162*'Proyección 5 años'!$E$5)</f>
        <v/>
      </c>
      <c r="R162" s="7">
        <f>IF($B162="","",$I162-SUM($J162:$N162,$P162:$Q162))</f>
        <v/>
      </c>
      <c r="S162" s="7">
        <f>IF($B162="","",IF($R162&gt;0,$R162*'Proyección 5 años'!$B$5,0))</f>
        <v/>
      </c>
      <c r="T162" s="7">
        <f>IF($B162="","",$R162-$S162)</f>
        <v/>
      </c>
      <c r="U162" s="7">
        <f>IF($B162="","",MAX(0,IFERROR(VLOOKUP($B162,'Cartera'!$A$5:$AC$104,15,FALSE)-($A162-2026+1)*VLOOKUP($B162,'Cartera'!$A$5:$AC$104,19,FALSE)*12*0.55,0)))</f>
        <v/>
      </c>
      <c r="V162" s="7">
        <f>IF($B162="","",$D162*(1+'Proyección 5 años'!$B$3)^($A162-2026))</f>
        <v/>
      </c>
      <c r="W162" s="9">
        <f>IF($B162="","",'Proyección 5 años'!$B$3)</f>
        <v/>
      </c>
      <c r="X162" s="7">
        <f>IF($B162="","",$V162-$U162)</f>
        <v/>
      </c>
      <c r="Y162" s="9">
        <f>IF($B162="","",IFERROR($T162/$D162,0))</f>
        <v/>
      </c>
    </row>
    <row r="163" ht="21" customHeight="1">
      <c r="A163" s="3" t="n"/>
      <c r="B163" s="3" t="n"/>
      <c r="C163" s="16">
        <f>IF($B163="","",IFERROR(VLOOKUP($B163,'Cartera'!$A$5:$AC$104,5,FALSE),""))</f>
        <v/>
      </c>
      <c r="D163" s="10">
        <f>IF($B163="","",IFERROR(VLOOKUP($B163,'Cartera'!$A$5:$AC$104,14,FALSE),0))</f>
        <v/>
      </c>
      <c r="E163" s="10">
        <f>IF($B163="","",IFERROR(VLOOKUP($B163,'Cartera'!$A$5:$AC$104,20,FALSE)*(1+$F163)^($A163-2026),0))</f>
        <v/>
      </c>
      <c r="F163" s="11">
        <f>IF($B163="","",IFERROR(VLOOKUP($B163,'Cartera'!$A$5:$AC$104,21,FALSE),0))</f>
        <v/>
      </c>
      <c r="G163" s="10">
        <f>IF($B163="","",$E163*12)</f>
        <v/>
      </c>
      <c r="H163" s="11">
        <f>IF($B163="","",IFERROR(VLOOKUP($B163,'Cartera'!$A$5:$AC$104,25,FALSE),'Proyección 5 años'!$E$4))</f>
        <v/>
      </c>
      <c r="I163" s="10">
        <f>IF($B163="","",$G163*$H163)</f>
        <v/>
      </c>
      <c r="J163" s="10">
        <f>IF($B163="","",IFERROR(VLOOKUP($B163,'Cartera'!$A$5:$AC$104,22,FALSE)*12,0))</f>
        <v/>
      </c>
      <c r="K163" s="10">
        <f>IF($B163="","",IFERROR(VLOOKUP($B163,'Cartera'!$A$5:$AC$104,23,FALSE),0))</f>
        <v/>
      </c>
      <c r="L163" s="10">
        <f>IF($B163="","",IFERROR(VLOOKUP($B163,'Cartera'!$A$5:$AC$104,24,FALSE),0))</f>
        <v/>
      </c>
      <c r="M163" s="10">
        <f>IF($B163="","",$I163*'Proyección 5 años'!$E$3)</f>
        <v/>
      </c>
      <c r="N163" s="10">
        <f>IF($B163="","",$I163*'Proyección 5 años'!$B$4)</f>
        <v/>
      </c>
      <c r="O163" s="10">
        <f>IF($B163="","",SUM($J163:$N163))</f>
        <v/>
      </c>
      <c r="P163" s="10">
        <f>IF($B163="","",IFERROR(VLOOKUP($B163,'Cartera'!$A$5:$AC$104,15,FALSE)*VLOOKUP($B163,'Cartera'!$A$5:$AC$104,17,FALSE),0))</f>
        <v/>
      </c>
      <c r="Q163" s="10">
        <f>IF($B163="","",$D163*'Proyección 5 años'!$E$5)</f>
        <v/>
      </c>
      <c r="R163" s="10">
        <f>IF($B163="","",$I163-SUM($J163:$N163,$P163:$Q163))</f>
        <v/>
      </c>
      <c r="S163" s="10">
        <f>IF($B163="","",IF($R163&gt;0,$R163*'Proyección 5 años'!$B$5,0))</f>
        <v/>
      </c>
      <c r="T163" s="10">
        <f>IF($B163="","",$R163-$S163)</f>
        <v/>
      </c>
      <c r="U163" s="10">
        <f>IF($B163="","",MAX(0,IFERROR(VLOOKUP($B163,'Cartera'!$A$5:$AC$104,15,FALSE)-($A163-2026+1)*VLOOKUP($B163,'Cartera'!$A$5:$AC$104,19,FALSE)*12*0.55,0)))</f>
        <v/>
      </c>
      <c r="V163" s="10">
        <f>IF($B163="","",$D163*(1+'Proyección 5 años'!$B$3)^($A163-2026))</f>
        <v/>
      </c>
      <c r="W163" s="11">
        <f>IF($B163="","",'Proyección 5 años'!$B$3)</f>
        <v/>
      </c>
      <c r="X163" s="10">
        <f>IF($B163="","",$V163-$U163)</f>
        <v/>
      </c>
      <c r="Y163" s="11">
        <f>IF($B163="","",IFERROR($T163/$D163,0))</f>
        <v/>
      </c>
    </row>
    <row r="164" ht="21" customHeight="1">
      <c r="A164" s="3" t="n"/>
      <c r="B164" s="3" t="n"/>
      <c r="C164" s="15">
        <f>IF($B164="","",IFERROR(VLOOKUP($B164,'Cartera'!$A$5:$AC$104,5,FALSE),""))</f>
        <v/>
      </c>
      <c r="D164" s="7">
        <f>IF($B164="","",IFERROR(VLOOKUP($B164,'Cartera'!$A$5:$AC$104,14,FALSE),0))</f>
        <v/>
      </c>
      <c r="E164" s="7">
        <f>IF($B164="","",IFERROR(VLOOKUP($B164,'Cartera'!$A$5:$AC$104,20,FALSE)*(1+$F164)^($A164-2026),0))</f>
        <v/>
      </c>
      <c r="F164" s="9">
        <f>IF($B164="","",IFERROR(VLOOKUP($B164,'Cartera'!$A$5:$AC$104,21,FALSE),0))</f>
        <v/>
      </c>
      <c r="G164" s="7">
        <f>IF($B164="","",$E164*12)</f>
        <v/>
      </c>
      <c r="H164" s="9">
        <f>IF($B164="","",IFERROR(VLOOKUP($B164,'Cartera'!$A$5:$AC$104,25,FALSE),'Proyección 5 años'!$E$4))</f>
        <v/>
      </c>
      <c r="I164" s="7">
        <f>IF($B164="","",$G164*$H164)</f>
        <v/>
      </c>
      <c r="J164" s="7">
        <f>IF($B164="","",IFERROR(VLOOKUP($B164,'Cartera'!$A$5:$AC$104,22,FALSE)*12,0))</f>
        <v/>
      </c>
      <c r="K164" s="7">
        <f>IF($B164="","",IFERROR(VLOOKUP($B164,'Cartera'!$A$5:$AC$104,23,FALSE),0))</f>
        <v/>
      </c>
      <c r="L164" s="7">
        <f>IF($B164="","",IFERROR(VLOOKUP($B164,'Cartera'!$A$5:$AC$104,24,FALSE),0))</f>
        <v/>
      </c>
      <c r="M164" s="7">
        <f>IF($B164="","",$I164*'Proyección 5 años'!$E$3)</f>
        <v/>
      </c>
      <c r="N164" s="7">
        <f>IF($B164="","",$I164*'Proyección 5 años'!$B$4)</f>
        <v/>
      </c>
      <c r="O164" s="7">
        <f>IF($B164="","",SUM($J164:$N164))</f>
        <v/>
      </c>
      <c r="P164" s="7">
        <f>IF($B164="","",IFERROR(VLOOKUP($B164,'Cartera'!$A$5:$AC$104,15,FALSE)*VLOOKUP($B164,'Cartera'!$A$5:$AC$104,17,FALSE),0))</f>
        <v/>
      </c>
      <c r="Q164" s="7">
        <f>IF($B164="","",$D164*'Proyección 5 años'!$E$5)</f>
        <v/>
      </c>
      <c r="R164" s="7">
        <f>IF($B164="","",$I164-SUM($J164:$N164,$P164:$Q164))</f>
        <v/>
      </c>
      <c r="S164" s="7">
        <f>IF($B164="","",IF($R164&gt;0,$R164*'Proyección 5 años'!$B$5,0))</f>
        <v/>
      </c>
      <c r="T164" s="7">
        <f>IF($B164="","",$R164-$S164)</f>
        <v/>
      </c>
      <c r="U164" s="7">
        <f>IF($B164="","",MAX(0,IFERROR(VLOOKUP($B164,'Cartera'!$A$5:$AC$104,15,FALSE)-($A164-2026+1)*VLOOKUP($B164,'Cartera'!$A$5:$AC$104,19,FALSE)*12*0.55,0)))</f>
        <v/>
      </c>
      <c r="V164" s="7">
        <f>IF($B164="","",$D164*(1+'Proyección 5 años'!$B$3)^($A164-2026))</f>
        <v/>
      </c>
      <c r="W164" s="9">
        <f>IF($B164="","",'Proyección 5 años'!$B$3)</f>
        <v/>
      </c>
      <c r="X164" s="7">
        <f>IF($B164="","",$V164-$U164)</f>
        <v/>
      </c>
      <c r="Y164" s="9">
        <f>IF($B164="","",IFERROR($T164/$D164,0))</f>
        <v/>
      </c>
    </row>
    <row r="165" ht="21" customHeight="1">
      <c r="A165" s="3" t="n"/>
      <c r="B165" s="3" t="n"/>
      <c r="C165" s="16">
        <f>IF($B165="","",IFERROR(VLOOKUP($B165,'Cartera'!$A$5:$AC$104,5,FALSE),""))</f>
        <v/>
      </c>
      <c r="D165" s="10">
        <f>IF($B165="","",IFERROR(VLOOKUP($B165,'Cartera'!$A$5:$AC$104,14,FALSE),0))</f>
        <v/>
      </c>
      <c r="E165" s="10">
        <f>IF($B165="","",IFERROR(VLOOKUP($B165,'Cartera'!$A$5:$AC$104,20,FALSE)*(1+$F165)^($A165-2026),0))</f>
        <v/>
      </c>
      <c r="F165" s="11">
        <f>IF($B165="","",IFERROR(VLOOKUP($B165,'Cartera'!$A$5:$AC$104,21,FALSE),0))</f>
        <v/>
      </c>
      <c r="G165" s="10">
        <f>IF($B165="","",$E165*12)</f>
        <v/>
      </c>
      <c r="H165" s="11">
        <f>IF($B165="","",IFERROR(VLOOKUP($B165,'Cartera'!$A$5:$AC$104,25,FALSE),'Proyección 5 años'!$E$4))</f>
        <v/>
      </c>
      <c r="I165" s="10">
        <f>IF($B165="","",$G165*$H165)</f>
        <v/>
      </c>
      <c r="J165" s="10">
        <f>IF($B165="","",IFERROR(VLOOKUP($B165,'Cartera'!$A$5:$AC$104,22,FALSE)*12,0))</f>
        <v/>
      </c>
      <c r="K165" s="10">
        <f>IF($B165="","",IFERROR(VLOOKUP($B165,'Cartera'!$A$5:$AC$104,23,FALSE),0))</f>
        <v/>
      </c>
      <c r="L165" s="10">
        <f>IF($B165="","",IFERROR(VLOOKUP($B165,'Cartera'!$A$5:$AC$104,24,FALSE),0))</f>
        <v/>
      </c>
      <c r="M165" s="10">
        <f>IF($B165="","",$I165*'Proyección 5 años'!$E$3)</f>
        <v/>
      </c>
      <c r="N165" s="10">
        <f>IF($B165="","",$I165*'Proyección 5 años'!$B$4)</f>
        <v/>
      </c>
      <c r="O165" s="10">
        <f>IF($B165="","",SUM($J165:$N165))</f>
        <v/>
      </c>
      <c r="P165" s="10">
        <f>IF($B165="","",IFERROR(VLOOKUP($B165,'Cartera'!$A$5:$AC$104,15,FALSE)*VLOOKUP($B165,'Cartera'!$A$5:$AC$104,17,FALSE),0))</f>
        <v/>
      </c>
      <c r="Q165" s="10">
        <f>IF($B165="","",$D165*'Proyección 5 años'!$E$5)</f>
        <v/>
      </c>
      <c r="R165" s="10">
        <f>IF($B165="","",$I165-SUM($J165:$N165,$P165:$Q165))</f>
        <v/>
      </c>
      <c r="S165" s="10">
        <f>IF($B165="","",IF($R165&gt;0,$R165*'Proyección 5 años'!$B$5,0))</f>
        <v/>
      </c>
      <c r="T165" s="10">
        <f>IF($B165="","",$R165-$S165)</f>
        <v/>
      </c>
      <c r="U165" s="10">
        <f>IF($B165="","",MAX(0,IFERROR(VLOOKUP($B165,'Cartera'!$A$5:$AC$104,15,FALSE)-($A165-2026+1)*VLOOKUP($B165,'Cartera'!$A$5:$AC$104,19,FALSE)*12*0.55,0)))</f>
        <v/>
      </c>
      <c r="V165" s="10">
        <f>IF($B165="","",$D165*(1+'Proyección 5 años'!$B$3)^($A165-2026))</f>
        <v/>
      </c>
      <c r="W165" s="11">
        <f>IF($B165="","",'Proyección 5 años'!$B$3)</f>
        <v/>
      </c>
      <c r="X165" s="10">
        <f>IF($B165="","",$V165-$U165)</f>
        <v/>
      </c>
      <c r="Y165" s="11">
        <f>IF($B165="","",IFERROR($T165/$D165,0))</f>
        <v/>
      </c>
    </row>
    <row r="166" ht="21" customHeight="1">
      <c r="A166" s="3" t="n"/>
      <c r="B166" s="3" t="n"/>
      <c r="C166" s="15">
        <f>IF($B166="","",IFERROR(VLOOKUP($B166,'Cartera'!$A$5:$AC$104,5,FALSE),""))</f>
        <v/>
      </c>
      <c r="D166" s="7">
        <f>IF($B166="","",IFERROR(VLOOKUP($B166,'Cartera'!$A$5:$AC$104,14,FALSE),0))</f>
        <v/>
      </c>
      <c r="E166" s="7">
        <f>IF($B166="","",IFERROR(VLOOKUP($B166,'Cartera'!$A$5:$AC$104,20,FALSE)*(1+$F166)^($A166-2026),0))</f>
        <v/>
      </c>
      <c r="F166" s="9">
        <f>IF($B166="","",IFERROR(VLOOKUP($B166,'Cartera'!$A$5:$AC$104,21,FALSE),0))</f>
        <v/>
      </c>
      <c r="G166" s="7">
        <f>IF($B166="","",$E166*12)</f>
        <v/>
      </c>
      <c r="H166" s="9">
        <f>IF($B166="","",IFERROR(VLOOKUP($B166,'Cartera'!$A$5:$AC$104,25,FALSE),'Proyección 5 años'!$E$4))</f>
        <v/>
      </c>
      <c r="I166" s="7">
        <f>IF($B166="","",$G166*$H166)</f>
        <v/>
      </c>
      <c r="J166" s="7">
        <f>IF($B166="","",IFERROR(VLOOKUP($B166,'Cartera'!$A$5:$AC$104,22,FALSE)*12,0))</f>
        <v/>
      </c>
      <c r="K166" s="7">
        <f>IF($B166="","",IFERROR(VLOOKUP($B166,'Cartera'!$A$5:$AC$104,23,FALSE),0))</f>
        <v/>
      </c>
      <c r="L166" s="7">
        <f>IF($B166="","",IFERROR(VLOOKUP($B166,'Cartera'!$A$5:$AC$104,24,FALSE),0))</f>
        <v/>
      </c>
      <c r="M166" s="7">
        <f>IF($B166="","",$I166*'Proyección 5 años'!$E$3)</f>
        <v/>
      </c>
      <c r="N166" s="7">
        <f>IF($B166="","",$I166*'Proyección 5 años'!$B$4)</f>
        <v/>
      </c>
      <c r="O166" s="7">
        <f>IF($B166="","",SUM($J166:$N166))</f>
        <v/>
      </c>
      <c r="P166" s="7">
        <f>IF($B166="","",IFERROR(VLOOKUP($B166,'Cartera'!$A$5:$AC$104,15,FALSE)*VLOOKUP($B166,'Cartera'!$A$5:$AC$104,17,FALSE),0))</f>
        <v/>
      </c>
      <c r="Q166" s="7">
        <f>IF($B166="","",$D166*'Proyección 5 años'!$E$5)</f>
        <v/>
      </c>
      <c r="R166" s="7">
        <f>IF($B166="","",$I166-SUM($J166:$N166,$P166:$Q166))</f>
        <v/>
      </c>
      <c r="S166" s="7">
        <f>IF($B166="","",IF($R166&gt;0,$R166*'Proyección 5 años'!$B$5,0))</f>
        <v/>
      </c>
      <c r="T166" s="7">
        <f>IF($B166="","",$R166-$S166)</f>
        <v/>
      </c>
      <c r="U166" s="7">
        <f>IF($B166="","",MAX(0,IFERROR(VLOOKUP($B166,'Cartera'!$A$5:$AC$104,15,FALSE)-($A166-2026+1)*VLOOKUP($B166,'Cartera'!$A$5:$AC$104,19,FALSE)*12*0.55,0)))</f>
        <v/>
      </c>
      <c r="V166" s="7">
        <f>IF($B166="","",$D166*(1+'Proyección 5 años'!$B$3)^($A166-2026))</f>
        <v/>
      </c>
      <c r="W166" s="9">
        <f>IF($B166="","",'Proyección 5 años'!$B$3)</f>
        <v/>
      </c>
      <c r="X166" s="7">
        <f>IF($B166="","",$V166-$U166)</f>
        <v/>
      </c>
      <c r="Y166" s="9">
        <f>IF($B166="","",IFERROR($T166/$D166,0))</f>
        <v/>
      </c>
    </row>
    <row r="167" ht="21" customHeight="1">
      <c r="A167" s="3" t="n"/>
      <c r="B167" s="3" t="n"/>
      <c r="C167" s="16">
        <f>IF($B167="","",IFERROR(VLOOKUP($B167,'Cartera'!$A$5:$AC$104,5,FALSE),""))</f>
        <v/>
      </c>
      <c r="D167" s="10">
        <f>IF($B167="","",IFERROR(VLOOKUP($B167,'Cartera'!$A$5:$AC$104,14,FALSE),0))</f>
        <v/>
      </c>
      <c r="E167" s="10">
        <f>IF($B167="","",IFERROR(VLOOKUP($B167,'Cartera'!$A$5:$AC$104,20,FALSE)*(1+$F167)^($A167-2026),0))</f>
        <v/>
      </c>
      <c r="F167" s="11">
        <f>IF($B167="","",IFERROR(VLOOKUP($B167,'Cartera'!$A$5:$AC$104,21,FALSE),0))</f>
        <v/>
      </c>
      <c r="G167" s="10">
        <f>IF($B167="","",$E167*12)</f>
        <v/>
      </c>
      <c r="H167" s="11">
        <f>IF($B167="","",IFERROR(VLOOKUP($B167,'Cartera'!$A$5:$AC$104,25,FALSE),'Proyección 5 años'!$E$4))</f>
        <v/>
      </c>
      <c r="I167" s="10">
        <f>IF($B167="","",$G167*$H167)</f>
        <v/>
      </c>
      <c r="J167" s="10">
        <f>IF($B167="","",IFERROR(VLOOKUP($B167,'Cartera'!$A$5:$AC$104,22,FALSE)*12,0))</f>
        <v/>
      </c>
      <c r="K167" s="10">
        <f>IF($B167="","",IFERROR(VLOOKUP($B167,'Cartera'!$A$5:$AC$104,23,FALSE),0))</f>
        <v/>
      </c>
      <c r="L167" s="10">
        <f>IF($B167="","",IFERROR(VLOOKUP($B167,'Cartera'!$A$5:$AC$104,24,FALSE),0))</f>
        <v/>
      </c>
      <c r="M167" s="10">
        <f>IF($B167="","",$I167*'Proyección 5 años'!$E$3)</f>
        <v/>
      </c>
      <c r="N167" s="10">
        <f>IF($B167="","",$I167*'Proyección 5 años'!$B$4)</f>
        <v/>
      </c>
      <c r="O167" s="10">
        <f>IF($B167="","",SUM($J167:$N167))</f>
        <v/>
      </c>
      <c r="P167" s="10">
        <f>IF($B167="","",IFERROR(VLOOKUP($B167,'Cartera'!$A$5:$AC$104,15,FALSE)*VLOOKUP($B167,'Cartera'!$A$5:$AC$104,17,FALSE),0))</f>
        <v/>
      </c>
      <c r="Q167" s="10">
        <f>IF($B167="","",$D167*'Proyección 5 años'!$E$5)</f>
        <v/>
      </c>
      <c r="R167" s="10">
        <f>IF($B167="","",$I167-SUM($J167:$N167,$P167:$Q167))</f>
        <v/>
      </c>
      <c r="S167" s="10">
        <f>IF($B167="","",IF($R167&gt;0,$R167*'Proyección 5 años'!$B$5,0))</f>
        <v/>
      </c>
      <c r="T167" s="10">
        <f>IF($B167="","",$R167-$S167)</f>
        <v/>
      </c>
      <c r="U167" s="10">
        <f>IF($B167="","",MAX(0,IFERROR(VLOOKUP($B167,'Cartera'!$A$5:$AC$104,15,FALSE)-($A167-2026+1)*VLOOKUP($B167,'Cartera'!$A$5:$AC$104,19,FALSE)*12*0.55,0)))</f>
        <v/>
      </c>
      <c r="V167" s="10">
        <f>IF($B167="","",$D167*(1+'Proyección 5 años'!$B$3)^($A167-2026))</f>
        <v/>
      </c>
      <c r="W167" s="11">
        <f>IF($B167="","",'Proyección 5 años'!$B$3)</f>
        <v/>
      </c>
      <c r="X167" s="10">
        <f>IF($B167="","",$V167-$U167)</f>
        <v/>
      </c>
      <c r="Y167" s="11">
        <f>IF($B167="","",IFERROR($T167/$D167,0))</f>
        <v/>
      </c>
    </row>
    <row r="168" ht="21" customHeight="1">
      <c r="A168" s="3" t="n"/>
      <c r="B168" s="3" t="n"/>
      <c r="C168" s="15">
        <f>IF($B168="","",IFERROR(VLOOKUP($B168,'Cartera'!$A$5:$AC$104,5,FALSE),""))</f>
        <v/>
      </c>
      <c r="D168" s="7">
        <f>IF($B168="","",IFERROR(VLOOKUP($B168,'Cartera'!$A$5:$AC$104,14,FALSE),0))</f>
        <v/>
      </c>
      <c r="E168" s="7">
        <f>IF($B168="","",IFERROR(VLOOKUP($B168,'Cartera'!$A$5:$AC$104,20,FALSE)*(1+$F168)^($A168-2026),0))</f>
        <v/>
      </c>
      <c r="F168" s="9">
        <f>IF($B168="","",IFERROR(VLOOKUP($B168,'Cartera'!$A$5:$AC$104,21,FALSE),0))</f>
        <v/>
      </c>
      <c r="G168" s="7">
        <f>IF($B168="","",$E168*12)</f>
        <v/>
      </c>
      <c r="H168" s="9">
        <f>IF($B168="","",IFERROR(VLOOKUP($B168,'Cartera'!$A$5:$AC$104,25,FALSE),'Proyección 5 años'!$E$4))</f>
        <v/>
      </c>
      <c r="I168" s="7">
        <f>IF($B168="","",$G168*$H168)</f>
        <v/>
      </c>
      <c r="J168" s="7">
        <f>IF($B168="","",IFERROR(VLOOKUP($B168,'Cartera'!$A$5:$AC$104,22,FALSE)*12,0))</f>
        <v/>
      </c>
      <c r="K168" s="7">
        <f>IF($B168="","",IFERROR(VLOOKUP($B168,'Cartera'!$A$5:$AC$104,23,FALSE),0))</f>
        <v/>
      </c>
      <c r="L168" s="7">
        <f>IF($B168="","",IFERROR(VLOOKUP($B168,'Cartera'!$A$5:$AC$104,24,FALSE),0))</f>
        <v/>
      </c>
      <c r="M168" s="7">
        <f>IF($B168="","",$I168*'Proyección 5 años'!$E$3)</f>
        <v/>
      </c>
      <c r="N168" s="7">
        <f>IF($B168="","",$I168*'Proyección 5 años'!$B$4)</f>
        <v/>
      </c>
      <c r="O168" s="7">
        <f>IF($B168="","",SUM($J168:$N168))</f>
        <v/>
      </c>
      <c r="P168" s="7">
        <f>IF($B168="","",IFERROR(VLOOKUP($B168,'Cartera'!$A$5:$AC$104,15,FALSE)*VLOOKUP($B168,'Cartera'!$A$5:$AC$104,17,FALSE),0))</f>
        <v/>
      </c>
      <c r="Q168" s="7">
        <f>IF($B168="","",$D168*'Proyección 5 años'!$E$5)</f>
        <v/>
      </c>
      <c r="R168" s="7">
        <f>IF($B168="","",$I168-SUM($J168:$N168,$P168:$Q168))</f>
        <v/>
      </c>
      <c r="S168" s="7">
        <f>IF($B168="","",IF($R168&gt;0,$R168*'Proyección 5 años'!$B$5,0))</f>
        <v/>
      </c>
      <c r="T168" s="7">
        <f>IF($B168="","",$R168-$S168)</f>
        <v/>
      </c>
      <c r="U168" s="7">
        <f>IF($B168="","",MAX(0,IFERROR(VLOOKUP($B168,'Cartera'!$A$5:$AC$104,15,FALSE)-($A168-2026+1)*VLOOKUP($B168,'Cartera'!$A$5:$AC$104,19,FALSE)*12*0.55,0)))</f>
        <v/>
      </c>
      <c r="V168" s="7">
        <f>IF($B168="","",$D168*(1+'Proyección 5 años'!$B$3)^($A168-2026))</f>
        <v/>
      </c>
      <c r="W168" s="9">
        <f>IF($B168="","",'Proyección 5 años'!$B$3)</f>
        <v/>
      </c>
      <c r="X168" s="7">
        <f>IF($B168="","",$V168-$U168)</f>
        <v/>
      </c>
      <c r="Y168" s="9">
        <f>IF($B168="","",IFERROR($T168/$D168,0))</f>
        <v/>
      </c>
    </row>
    <row r="169" ht="21" customHeight="1">
      <c r="A169" s="3" t="n"/>
      <c r="B169" s="3" t="n"/>
      <c r="C169" s="16">
        <f>IF($B169="","",IFERROR(VLOOKUP($B169,'Cartera'!$A$5:$AC$104,5,FALSE),""))</f>
        <v/>
      </c>
      <c r="D169" s="10">
        <f>IF($B169="","",IFERROR(VLOOKUP($B169,'Cartera'!$A$5:$AC$104,14,FALSE),0))</f>
        <v/>
      </c>
      <c r="E169" s="10">
        <f>IF($B169="","",IFERROR(VLOOKUP($B169,'Cartera'!$A$5:$AC$104,20,FALSE)*(1+$F169)^($A169-2026),0))</f>
        <v/>
      </c>
      <c r="F169" s="11">
        <f>IF($B169="","",IFERROR(VLOOKUP($B169,'Cartera'!$A$5:$AC$104,21,FALSE),0))</f>
        <v/>
      </c>
      <c r="G169" s="10">
        <f>IF($B169="","",$E169*12)</f>
        <v/>
      </c>
      <c r="H169" s="11">
        <f>IF($B169="","",IFERROR(VLOOKUP($B169,'Cartera'!$A$5:$AC$104,25,FALSE),'Proyección 5 años'!$E$4))</f>
        <v/>
      </c>
      <c r="I169" s="10">
        <f>IF($B169="","",$G169*$H169)</f>
        <v/>
      </c>
      <c r="J169" s="10">
        <f>IF($B169="","",IFERROR(VLOOKUP($B169,'Cartera'!$A$5:$AC$104,22,FALSE)*12,0))</f>
        <v/>
      </c>
      <c r="K169" s="10">
        <f>IF($B169="","",IFERROR(VLOOKUP($B169,'Cartera'!$A$5:$AC$104,23,FALSE),0))</f>
        <v/>
      </c>
      <c r="L169" s="10">
        <f>IF($B169="","",IFERROR(VLOOKUP($B169,'Cartera'!$A$5:$AC$104,24,FALSE),0))</f>
        <v/>
      </c>
      <c r="M169" s="10">
        <f>IF($B169="","",$I169*'Proyección 5 años'!$E$3)</f>
        <v/>
      </c>
      <c r="N169" s="10">
        <f>IF($B169="","",$I169*'Proyección 5 años'!$B$4)</f>
        <v/>
      </c>
      <c r="O169" s="10">
        <f>IF($B169="","",SUM($J169:$N169))</f>
        <v/>
      </c>
      <c r="P169" s="10">
        <f>IF($B169="","",IFERROR(VLOOKUP($B169,'Cartera'!$A$5:$AC$104,15,FALSE)*VLOOKUP($B169,'Cartera'!$A$5:$AC$104,17,FALSE),0))</f>
        <v/>
      </c>
      <c r="Q169" s="10">
        <f>IF($B169="","",$D169*'Proyección 5 años'!$E$5)</f>
        <v/>
      </c>
      <c r="R169" s="10">
        <f>IF($B169="","",$I169-SUM($J169:$N169,$P169:$Q169))</f>
        <v/>
      </c>
      <c r="S169" s="10">
        <f>IF($B169="","",IF($R169&gt;0,$R169*'Proyección 5 años'!$B$5,0))</f>
        <v/>
      </c>
      <c r="T169" s="10">
        <f>IF($B169="","",$R169-$S169)</f>
        <v/>
      </c>
      <c r="U169" s="10">
        <f>IF($B169="","",MAX(0,IFERROR(VLOOKUP($B169,'Cartera'!$A$5:$AC$104,15,FALSE)-($A169-2026+1)*VLOOKUP($B169,'Cartera'!$A$5:$AC$104,19,FALSE)*12*0.55,0)))</f>
        <v/>
      </c>
      <c r="V169" s="10">
        <f>IF($B169="","",$D169*(1+'Proyección 5 años'!$B$3)^($A169-2026))</f>
        <v/>
      </c>
      <c r="W169" s="11">
        <f>IF($B169="","",'Proyección 5 años'!$B$3)</f>
        <v/>
      </c>
      <c r="X169" s="10">
        <f>IF($B169="","",$V169-$U169)</f>
        <v/>
      </c>
      <c r="Y169" s="11">
        <f>IF($B169="","",IFERROR($T169/$D169,0))</f>
        <v/>
      </c>
    </row>
    <row r="170" ht="21" customHeight="1">
      <c r="A170" s="3" t="n"/>
      <c r="B170" s="3" t="n"/>
      <c r="C170" s="15">
        <f>IF($B170="","",IFERROR(VLOOKUP($B170,'Cartera'!$A$5:$AC$104,5,FALSE),""))</f>
        <v/>
      </c>
      <c r="D170" s="7">
        <f>IF($B170="","",IFERROR(VLOOKUP($B170,'Cartera'!$A$5:$AC$104,14,FALSE),0))</f>
        <v/>
      </c>
      <c r="E170" s="7">
        <f>IF($B170="","",IFERROR(VLOOKUP($B170,'Cartera'!$A$5:$AC$104,20,FALSE)*(1+$F170)^($A170-2026),0))</f>
        <v/>
      </c>
      <c r="F170" s="9">
        <f>IF($B170="","",IFERROR(VLOOKUP($B170,'Cartera'!$A$5:$AC$104,21,FALSE),0))</f>
        <v/>
      </c>
      <c r="G170" s="7">
        <f>IF($B170="","",$E170*12)</f>
        <v/>
      </c>
      <c r="H170" s="9">
        <f>IF($B170="","",IFERROR(VLOOKUP($B170,'Cartera'!$A$5:$AC$104,25,FALSE),'Proyección 5 años'!$E$4))</f>
        <v/>
      </c>
      <c r="I170" s="7">
        <f>IF($B170="","",$G170*$H170)</f>
        <v/>
      </c>
      <c r="J170" s="7">
        <f>IF($B170="","",IFERROR(VLOOKUP($B170,'Cartera'!$A$5:$AC$104,22,FALSE)*12,0))</f>
        <v/>
      </c>
      <c r="K170" s="7">
        <f>IF($B170="","",IFERROR(VLOOKUP($B170,'Cartera'!$A$5:$AC$104,23,FALSE),0))</f>
        <v/>
      </c>
      <c r="L170" s="7">
        <f>IF($B170="","",IFERROR(VLOOKUP($B170,'Cartera'!$A$5:$AC$104,24,FALSE),0))</f>
        <v/>
      </c>
      <c r="M170" s="7">
        <f>IF($B170="","",$I170*'Proyección 5 años'!$E$3)</f>
        <v/>
      </c>
      <c r="N170" s="7">
        <f>IF($B170="","",$I170*'Proyección 5 años'!$B$4)</f>
        <v/>
      </c>
      <c r="O170" s="7">
        <f>IF($B170="","",SUM($J170:$N170))</f>
        <v/>
      </c>
      <c r="P170" s="7">
        <f>IF($B170="","",IFERROR(VLOOKUP($B170,'Cartera'!$A$5:$AC$104,15,FALSE)*VLOOKUP($B170,'Cartera'!$A$5:$AC$104,17,FALSE),0))</f>
        <v/>
      </c>
      <c r="Q170" s="7">
        <f>IF($B170="","",$D170*'Proyección 5 años'!$E$5)</f>
        <v/>
      </c>
      <c r="R170" s="7">
        <f>IF($B170="","",$I170-SUM($J170:$N170,$P170:$Q170))</f>
        <v/>
      </c>
      <c r="S170" s="7">
        <f>IF($B170="","",IF($R170&gt;0,$R170*'Proyección 5 años'!$B$5,0))</f>
        <v/>
      </c>
      <c r="T170" s="7">
        <f>IF($B170="","",$R170-$S170)</f>
        <v/>
      </c>
      <c r="U170" s="7">
        <f>IF($B170="","",MAX(0,IFERROR(VLOOKUP($B170,'Cartera'!$A$5:$AC$104,15,FALSE)-($A170-2026+1)*VLOOKUP($B170,'Cartera'!$A$5:$AC$104,19,FALSE)*12*0.55,0)))</f>
        <v/>
      </c>
      <c r="V170" s="7">
        <f>IF($B170="","",$D170*(1+'Proyección 5 años'!$B$3)^($A170-2026))</f>
        <v/>
      </c>
      <c r="W170" s="9">
        <f>IF($B170="","",'Proyección 5 años'!$B$3)</f>
        <v/>
      </c>
      <c r="X170" s="7">
        <f>IF($B170="","",$V170-$U170)</f>
        <v/>
      </c>
      <c r="Y170" s="9">
        <f>IF($B170="","",IFERROR($T170/$D170,0))</f>
        <v/>
      </c>
    </row>
    <row r="171" ht="21" customHeight="1">
      <c r="A171" s="3" t="n"/>
      <c r="B171" s="3" t="n"/>
      <c r="C171" s="16">
        <f>IF($B171="","",IFERROR(VLOOKUP($B171,'Cartera'!$A$5:$AC$104,5,FALSE),""))</f>
        <v/>
      </c>
      <c r="D171" s="10">
        <f>IF($B171="","",IFERROR(VLOOKUP($B171,'Cartera'!$A$5:$AC$104,14,FALSE),0))</f>
        <v/>
      </c>
      <c r="E171" s="10">
        <f>IF($B171="","",IFERROR(VLOOKUP($B171,'Cartera'!$A$5:$AC$104,20,FALSE)*(1+$F171)^($A171-2026),0))</f>
        <v/>
      </c>
      <c r="F171" s="11">
        <f>IF($B171="","",IFERROR(VLOOKUP($B171,'Cartera'!$A$5:$AC$104,21,FALSE),0))</f>
        <v/>
      </c>
      <c r="G171" s="10">
        <f>IF($B171="","",$E171*12)</f>
        <v/>
      </c>
      <c r="H171" s="11">
        <f>IF($B171="","",IFERROR(VLOOKUP($B171,'Cartera'!$A$5:$AC$104,25,FALSE),'Proyección 5 años'!$E$4))</f>
        <v/>
      </c>
      <c r="I171" s="10">
        <f>IF($B171="","",$G171*$H171)</f>
        <v/>
      </c>
      <c r="J171" s="10">
        <f>IF($B171="","",IFERROR(VLOOKUP($B171,'Cartera'!$A$5:$AC$104,22,FALSE)*12,0))</f>
        <v/>
      </c>
      <c r="K171" s="10">
        <f>IF($B171="","",IFERROR(VLOOKUP($B171,'Cartera'!$A$5:$AC$104,23,FALSE),0))</f>
        <v/>
      </c>
      <c r="L171" s="10">
        <f>IF($B171="","",IFERROR(VLOOKUP($B171,'Cartera'!$A$5:$AC$104,24,FALSE),0))</f>
        <v/>
      </c>
      <c r="M171" s="10">
        <f>IF($B171="","",$I171*'Proyección 5 años'!$E$3)</f>
        <v/>
      </c>
      <c r="N171" s="10">
        <f>IF($B171="","",$I171*'Proyección 5 años'!$B$4)</f>
        <v/>
      </c>
      <c r="O171" s="10">
        <f>IF($B171="","",SUM($J171:$N171))</f>
        <v/>
      </c>
      <c r="P171" s="10">
        <f>IF($B171="","",IFERROR(VLOOKUP($B171,'Cartera'!$A$5:$AC$104,15,FALSE)*VLOOKUP($B171,'Cartera'!$A$5:$AC$104,17,FALSE),0))</f>
        <v/>
      </c>
      <c r="Q171" s="10">
        <f>IF($B171="","",$D171*'Proyección 5 años'!$E$5)</f>
        <v/>
      </c>
      <c r="R171" s="10">
        <f>IF($B171="","",$I171-SUM($J171:$N171,$P171:$Q171))</f>
        <v/>
      </c>
      <c r="S171" s="10">
        <f>IF($B171="","",IF($R171&gt;0,$R171*'Proyección 5 años'!$B$5,0))</f>
        <v/>
      </c>
      <c r="T171" s="10">
        <f>IF($B171="","",$R171-$S171)</f>
        <v/>
      </c>
      <c r="U171" s="10">
        <f>IF($B171="","",MAX(0,IFERROR(VLOOKUP($B171,'Cartera'!$A$5:$AC$104,15,FALSE)-($A171-2026+1)*VLOOKUP($B171,'Cartera'!$A$5:$AC$104,19,FALSE)*12*0.55,0)))</f>
        <v/>
      </c>
      <c r="V171" s="10">
        <f>IF($B171="","",$D171*(1+'Proyección 5 años'!$B$3)^($A171-2026))</f>
        <v/>
      </c>
      <c r="W171" s="11">
        <f>IF($B171="","",'Proyección 5 años'!$B$3)</f>
        <v/>
      </c>
      <c r="X171" s="10">
        <f>IF($B171="","",$V171-$U171)</f>
        <v/>
      </c>
      <c r="Y171" s="11">
        <f>IF($B171="","",IFERROR($T171/$D171,0))</f>
        <v/>
      </c>
    </row>
    <row r="172" ht="21" customHeight="1">
      <c r="A172" s="3" t="n"/>
      <c r="B172" s="3" t="n"/>
      <c r="C172" s="15">
        <f>IF($B172="","",IFERROR(VLOOKUP($B172,'Cartera'!$A$5:$AC$104,5,FALSE),""))</f>
        <v/>
      </c>
      <c r="D172" s="7">
        <f>IF($B172="","",IFERROR(VLOOKUP($B172,'Cartera'!$A$5:$AC$104,14,FALSE),0))</f>
        <v/>
      </c>
      <c r="E172" s="7">
        <f>IF($B172="","",IFERROR(VLOOKUP($B172,'Cartera'!$A$5:$AC$104,20,FALSE)*(1+$F172)^($A172-2026),0))</f>
        <v/>
      </c>
      <c r="F172" s="9">
        <f>IF($B172="","",IFERROR(VLOOKUP($B172,'Cartera'!$A$5:$AC$104,21,FALSE),0))</f>
        <v/>
      </c>
      <c r="G172" s="7">
        <f>IF($B172="","",$E172*12)</f>
        <v/>
      </c>
      <c r="H172" s="9">
        <f>IF($B172="","",IFERROR(VLOOKUP($B172,'Cartera'!$A$5:$AC$104,25,FALSE),'Proyección 5 años'!$E$4))</f>
        <v/>
      </c>
      <c r="I172" s="7">
        <f>IF($B172="","",$G172*$H172)</f>
        <v/>
      </c>
      <c r="J172" s="7">
        <f>IF($B172="","",IFERROR(VLOOKUP($B172,'Cartera'!$A$5:$AC$104,22,FALSE)*12,0))</f>
        <v/>
      </c>
      <c r="K172" s="7">
        <f>IF($B172="","",IFERROR(VLOOKUP($B172,'Cartera'!$A$5:$AC$104,23,FALSE),0))</f>
        <v/>
      </c>
      <c r="L172" s="7">
        <f>IF($B172="","",IFERROR(VLOOKUP($B172,'Cartera'!$A$5:$AC$104,24,FALSE),0))</f>
        <v/>
      </c>
      <c r="M172" s="7">
        <f>IF($B172="","",$I172*'Proyección 5 años'!$E$3)</f>
        <v/>
      </c>
      <c r="N172" s="7">
        <f>IF($B172="","",$I172*'Proyección 5 años'!$B$4)</f>
        <v/>
      </c>
      <c r="O172" s="7">
        <f>IF($B172="","",SUM($J172:$N172))</f>
        <v/>
      </c>
      <c r="P172" s="7">
        <f>IF($B172="","",IFERROR(VLOOKUP($B172,'Cartera'!$A$5:$AC$104,15,FALSE)*VLOOKUP($B172,'Cartera'!$A$5:$AC$104,17,FALSE),0))</f>
        <v/>
      </c>
      <c r="Q172" s="7">
        <f>IF($B172="","",$D172*'Proyección 5 años'!$E$5)</f>
        <v/>
      </c>
      <c r="R172" s="7">
        <f>IF($B172="","",$I172-SUM($J172:$N172,$P172:$Q172))</f>
        <v/>
      </c>
      <c r="S172" s="7">
        <f>IF($B172="","",IF($R172&gt;0,$R172*'Proyección 5 años'!$B$5,0))</f>
        <v/>
      </c>
      <c r="T172" s="7">
        <f>IF($B172="","",$R172-$S172)</f>
        <v/>
      </c>
      <c r="U172" s="7">
        <f>IF($B172="","",MAX(0,IFERROR(VLOOKUP($B172,'Cartera'!$A$5:$AC$104,15,FALSE)-($A172-2026+1)*VLOOKUP($B172,'Cartera'!$A$5:$AC$104,19,FALSE)*12*0.55,0)))</f>
        <v/>
      </c>
      <c r="V172" s="7">
        <f>IF($B172="","",$D172*(1+'Proyección 5 años'!$B$3)^($A172-2026))</f>
        <v/>
      </c>
      <c r="W172" s="9">
        <f>IF($B172="","",'Proyección 5 años'!$B$3)</f>
        <v/>
      </c>
      <c r="X172" s="7">
        <f>IF($B172="","",$V172-$U172)</f>
        <v/>
      </c>
      <c r="Y172" s="9">
        <f>IF($B172="","",IFERROR($T172/$D172,0))</f>
        <v/>
      </c>
    </row>
    <row r="173" ht="21" customHeight="1">
      <c r="A173" s="3" t="n"/>
      <c r="B173" s="3" t="n"/>
      <c r="C173" s="16">
        <f>IF($B173="","",IFERROR(VLOOKUP($B173,'Cartera'!$A$5:$AC$104,5,FALSE),""))</f>
        <v/>
      </c>
      <c r="D173" s="10">
        <f>IF($B173="","",IFERROR(VLOOKUP($B173,'Cartera'!$A$5:$AC$104,14,FALSE),0))</f>
        <v/>
      </c>
      <c r="E173" s="10">
        <f>IF($B173="","",IFERROR(VLOOKUP($B173,'Cartera'!$A$5:$AC$104,20,FALSE)*(1+$F173)^($A173-2026),0))</f>
        <v/>
      </c>
      <c r="F173" s="11">
        <f>IF($B173="","",IFERROR(VLOOKUP($B173,'Cartera'!$A$5:$AC$104,21,FALSE),0))</f>
        <v/>
      </c>
      <c r="G173" s="10">
        <f>IF($B173="","",$E173*12)</f>
        <v/>
      </c>
      <c r="H173" s="11">
        <f>IF($B173="","",IFERROR(VLOOKUP($B173,'Cartera'!$A$5:$AC$104,25,FALSE),'Proyección 5 años'!$E$4))</f>
        <v/>
      </c>
      <c r="I173" s="10">
        <f>IF($B173="","",$G173*$H173)</f>
        <v/>
      </c>
      <c r="J173" s="10">
        <f>IF($B173="","",IFERROR(VLOOKUP($B173,'Cartera'!$A$5:$AC$104,22,FALSE)*12,0))</f>
        <v/>
      </c>
      <c r="K173" s="10">
        <f>IF($B173="","",IFERROR(VLOOKUP($B173,'Cartera'!$A$5:$AC$104,23,FALSE),0))</f>
        <v/>
      </c>
      <c r="L173" s="10">
        <f>IF($B173="","",IFERROR(VLOOKUP($B173,'Cartera'!$A$5:$AC$104,24,FALSE),0))</f>
        <v/>
      </c>
      <c r="M173" s="10">
        <f>IF($B173="","",$I173*'Proyección 5 años'!$E$3)</f>
        <v/>
      </c>
      <c r="N173" s="10">
        <f>IF($B173="","",$I173*'Proyección 5 años'!$B$4)</f>
        <v/>
      </c>
      <c r="O173" s="10">
        <f>IF($B173="","",SUM($J173:$N173))</f>
        <v/>
      </c>
      <c r="P173" s="10">
        <f>IF($B173="","",IFERROR(VLOOKUP($B173,'Cartera'!$A$5:$AC$104,15,FALSE)*VLOOKUP($B173,'Cartera'!$A$5:$AC$104,17,FALSE),0))</f>
        <v/>
      </c>
      <c r="Q173" s="10">
        <f>IF($B173="","",$D173*'Proyección 5 años'!$E$5)</f>
        <v/>
      </c>
      <c r="R173" s="10">
        <f>IF($B173="","",$I173-SUM($J173:$N173,$P173:$Q173))</f>
        <v/>
      </c>
      <c r="S173" s="10">
        <f>IF($B173="","",IF($R173&gt;0,$R173*'Proyección 5 años'!$B$5,0))</f>
        <v/>
      </c>
      <c r="T173" s="10">
        <f>IF($B173="","",$R173-$S173)</f>
        <v/>
      </c>
      <c r="U173" s="10">
        <f>IF($B173="","",MAX(0,IFERROR(VLOOKUP($B173,'Cartera'!$A$5:$AC$104,15,FALSE)-($A173-2026+1)*VLOOKUP($B173,'Cartera'!$A$5:$AC$104,19,FALSE)*12*0.55,0)))</f>
        <v/>
      </c>
      <c r="V173" s="10">
        <f>IF($B173="","",$D173*(1+'Proyección 5 años'!$B$3)^($A173-2026))</f>
        <v/>
      </c>
      <c r="W173" s="11">
        <f>IF($B173="","",'Proyección 5 años'!$B$3)</f>
        <v/>
      </c>
      <c r="X173" s="10">
        <f>IF($B173="","",$V173-$U173)</f>
        <v/>
      </c>
      <c r="Y173" s="11">
        <f>IF($B173="","",IFERROR($T173/$D173,0))</f>
        <v/>
      </c>
    </row>
    <row r="174" ht="21" customHeight="1">
      <c r="A174" s="3" t="n"/>
      <c r="B174" s="3" t="n"/>
      <c r="C174" s="15">
        <f>IF($B174="","",IFERROR(VLOOKUP($B174,'Cartera'!$A$5:$AC$104,5,FALSE),""))</f>
        <v/>
      </c>
      <c r="D174" s="7">
        <f>IF($B174="","",IFERROR(VLOOKUP($B174,'Cartera'!$A$5:$AC$104,14,FALSE),0))</f>
        <v/>
      </c>
      <c r="E174" s="7">
        <f>IF($B174="","",IFERROR(VLOOKUP($B174,'Cartera'!$A$5:$AC$104,20,FALSE)*(1+$F174)^($A174-2026),0))</f>
        <v/>
      </c>
      <c r="F174" s="9">
        <f>IF($B174="","",IFERROR(VLOOKUP($B174,'Cartera'!$A$5:$AC$104,21,FALSE),0))</f>
        <v/>
      </c>
      <c r="G174" s="7">
        <f>IF($B174="","",$E174*12)</f>
        <v/>
      </c>
      <c r="H174" s="9">
        <f>IF($B174="","",IFERROR(VLOOKUP($B174,'Cartera'!$A$5:$AC$104,25,FALSE),'Proyección 5 años'!$E$4))</f>
        <v/>
      </c>
      <c r="I174" s="7">
        <f>IF($B174="","",$G174*$H174)</f>
        <v/>
      </c>
      <c r="J174" s="7">
        <f>IF($B174="","",IFERROR(VLOOKUP($B174,'Cartera'!$A$5:$AC$104,22,FALSE)*12,0))</f>
        <v/>
      </c>
      <c r="K174" s="7">
        <f>IF($B174="","",IFERROR(VLOOKUP($B174,'Cartera'!$A$5:$AC$104,23,FALSE),0))</f>
        <v/>
      </c>
      <c r="L174" s="7">
        <f>IF($B174="","",IFERROR(VLOOKUP($B174,'Cartera'!$A$5:$AC$104,24,FALSE),0))</f>
        <v/>
      </c>
      <c r="M174" s="7">
        <f>IF($B174="","",$I174*'Proyección 5 años'!$E$3)</f>
        <v/>
      </c>
      <c r="N174" s="7">
        <f>IF($B174="","",$I174*'Proyección 5 años'!$B$4)</f>
        <v/>
      </c>
      <c r="O174" s="7">
        <f>IF($B174="","",SUM($J174:$N174))</f>
        <v/>
      </c>
      <c r="P174" s="7">
        <f>IF($B174="","",IFERROR(VLOOKUP($B174,'Cartera'!$A$5:$AC$104,15,FALSE)*VLOOKUP($B174,'Cartera'!$A$5:$AC$104,17,FALSE),0))</f>
        <v/>
      </c>
      <c r="Q174" s="7">
        <f>IF($B174="","",$D174*'Proyección 5 años'!$E$5)</f>
        <v/>
      </c>
      <c r="R174" s="7">
        <f>IF($B174="","",$I174-SUM($J174:$N174,$P174:$Q174))</f>
        <v/>
      </c>
      <c r="S174" s="7">
        <f>IF($B174="","",IF($R174&gt;0,$R174*'Proyección 5 años'!$B$5,0))</f>
        <v/>
      </c>
      <c r="T174" s="7">
        <f>IF($B174="","",$R174-$S174)</f>
        <v/>
      </c>
      <c r="U174" s="7">
        <f>IF($B174="","",MAX(0,IFERROR(VLOOKUP($B174,'Cartera'!$A$5:$AC$104,15,FALSE)-($A174-2026+1)*VLOOKUP($B174,'Cartera'!$A$5:$AC$104,19,FALSE)*12*0.55,0)))</f>
        <v/>
      </c>
      <c r="V174" s="7">
        <f>IF($B174="","",$D174*(1+'Proyección 5 años'!$B$3)^($A174-2026))</f>
        <v/>
      </c>
      <c r="W174" s="9">
        <f>IF($B174="","",'Proyección 5 años'!$B$3)</f>
        <v/>
      </c>
      <c r="X174" s="7">
        <f>IF($B174="","",$V174-$U174)</f>
        <v/>
      </c>
      <c r="Y174" s="9">
        <f>IF($B174="","",IFERROR($T174/$D174,0))</f>
        <v/>
      </c>
    </row>
    <row r="175" ht="21" customHeight="1">
      <c r="A175" s="3" t="n"/>
      <c r="B175" s="3" t="n"/>
      <c r="C175" s="16">
        <f>IF($B175="","",IFERROR(VLOOKUP($B175,'Cartera'!$A$5:$AC$104,5,FALSE),""))</f>
        <v/>
      </c>
      <c r="D175" s="10">
        <f>IF($B175="","",IFERROR(VLOOKUP($B175,'Cartera'!$A$5:$AC$104,14,FALSE),0))</f>
        <v/>
      </c>
      <c r="E175" s="10">
        <f>IF($B175="","",IFERROR(VLOOKUP($B175,'Cartera'!$A$5:$AC$104,20,FALSE)*(1+$F175)^($A175-2026),0))</f>
        <v/>
      </c>
      <c r="F175" s="11">
        <f>IF($B175="","",IFERROR(VLOOKUP($B175,'Cartera'!$A$5:$AC$104,21,FALSE),0))</f>
        <v/>
      </c>
      <c r="G175" s="10">
        <f>IF($B175="","",$E175*12)</f>
        <v/>
      </c>
      <c r="H175" s="11">
        <f>IF($B175="","",IFERROR(VLOOKUP($B175,'Cartera'!$A$5:$AC$104,25,FALSE),'Proyección 5 años'!$E$4))</f>
        <v/>
      </c>
      <c r="I175" s="10">
        <f>IF($B175="","",$G175*$H175)</f>
        <v/>
      </c>
      <c r="J175" s="10">
        <f>IF($B175="","",IFERROR(VLOOKUP($B175,'Cartera'!$A$5:$AC$104,22,FALSE)*12,0))</f>
        <v/>
      </c>
      <c r="K175" s="10">
        <f>IF($B175="","",IFERROR(VLOOKUP($B175,'Cartera'!$A$5:$AC$104,23,FALSE),0))</f>
        <v/>
      </c>
      <c r="L175" s="10">
        <f>IF($B175="","",IFERROR(VLOOKUP($B175,'Cartera'!$A$5:$AC$104,24,FALSE),0))</f>
        <v/>
      </c>
      <c r="M175" s="10">
        <f>IF($B175="","",$I175*'Proyección 5 años'!$E$3)</f>
        <v/>
      </c>
      <c r="N175" s="10">
        <f>IF($B175="","",$I175*'Proyección 5 años'!$B$4)</f>
        <v/>
      </c>
      <c r="O175" s="10">
        <f>IF($B175="","",SUM($J175:$N175))</f>
        <v/>
      </c>
      <c r="P175" s="10">
        <f>IF($B175="","",IFERROR(VLOOKUP($B175,'Cartera'!$A$5:$AC$104,15,FALSE)*VLOOKUP($B175,'Cartera'!$A$5:$AC$104,17,FALSE),0))</f>
        <v/>
      </c>
      <c r="Q175" s="10">
        <f>IF($B175="","",$D175*'Proyección 5 años'!$E$5)</f>
        <v/>
      </c>
      <c r="R175" s="10">
        <f>IF($B175="","",$I175-SUM($J175:$N175,$P175:$Q175))</f>
        <v/>
      </c>
      <c r="S175" s="10">
        <f>IF($B175="","",IF($R175&gt;0,$R175*'Proyección 5 años'!$B$5,0))</f>
        <v/>
      </c>
      <c r="T175" s="10">
        <f>IF($B175="","",$R175-$S175)</f>
        <v/>
      </c>
      <c r="U175" s="10">
        <f>IF($B175="","",MAX(0,IFERROR(VLOOKUP($B175,'Cartera'!$A$5:$AC$104,15,FALSE)-($A175-2026+1)*VLOOKUP($B175,'Cartera'!$A$5:$AC$104,19,FALSE)*12*0.55,0)))</f>
        <v/>
      </c>
      <c r="V175" s="10">
        <f>IF($B175="","",$D175*(1+'Proyección 5 años'!$B$3)^($A175-2026))</f>
        <v/>
      </c>
      <c r="W175" s="11">
        <f>IF($B175="","",'Proyección 5 años'!$B$3)</f>
        <v/>
      </c>
      <c r="X175" s="10">
        <f>IF($B175="","",$V175-$U175)</f>
        <v/>
      </c>
      <c r="Y175" s="11">
        <f>IF($B175="","",IFERROR($T175/$D175,0))</f>
        <v/>
      </c>
    </row>
    <row r="176" ht="21" customHeight="1">
      <c r="A176" s="3" t="n"/>
      <c r="B176" s="3" t="n"/>
      <c r="C176" s="15">
        <f>IF($B176="","",IFERROR(VLOOKUP($B176,'Cartera'!$A$5:$AC$104,5,FALSE),""))</f>
        <v/>
      </c>
      <c r="D176" s="7">
        <f>IF($B176="","",IFERROR(VLOOKUP($B176,'Cartera'!$A$5:$AC$104,14,FALSE),0))</f>
        <v/>
      </c>
      <c r="E176" s="7">
        <f>IF($B176="","",IFERROR(VLOOKUP($B176,'Cartera'!$A$5:$AC$104,20,FALSE)*(1+$F176)^($A176-2026),0))</f>
        <v/>
      </c>
      <c r="F176" s="9">
        <f>IF($B176="","",IFERROR(VLOOKUP($B176,'Cartera'!$A$5:$AC$104,21,FALSE),0))</f>
        <v/>
      </c>
      <c r="G176" s="7">
        <f>IF($B176="","",$E176*12)</f>
        <v/>
      </c>
      <c r="H176" s="9">
        <f>IF($B176="","",IFERROR(VLOOKUP($B176,'Cartera'!$A$5:$AC$104,25,FALSE),'Proyección 5 años'!$E$4))</f>
        <v/>
      </c>
      <c r="I176" s="7">
        <f>IF($B176="","",$G176*$H176)</f>
        <v/>
      </c>
      <c r="J176" s="7">
        <f>IF($B176="","",IFERROR(VLOOKUP($B176,'Cartera'!$A$5:$AC$104,22,FALSE)*12,0))</f>
        <v/>
      </c>
      <c r="K176" s="7">
        <f>IF($B176="","",IFERROR(VLOOKUP($B176,'Cartera'!$A$5:$AC$104,23,FALSE),0))</f>
        <v/>
      </c>
      <c r="L176" s="7">
        <f>IF($B176="","",IFERROR(VLOOKUP($B176,'Cartera'!$A$5:$AC$104,24,FALSE),0))</f>
        <v/>
      </c>
      <c r="M176" s="7">
        <f>IF($B176="","",$I176*'Proyección 5 años'!$E$3)</f>
        <v/>
      </c>
      <c r="N176" s="7">
        <f>IF($B176="","",$I176*'Proyección 5 años'!$B$4)</f>
        <v/>
      </c>
      <c r="O176" s="7">
        <f>IF($B176="","",SUM($J176:$N176))</f>
        <v/>
      </c>
      <c r="P176" s="7">
        <f>IF($B176="","",IFERROR(VLOOKUP($B176,'Cartera'!$A$5:$AC$104,15,FALSE)*VLOOKUP($B176,'Cartera'!$A$5:$AC$104,17,FALSE),0))</f>
        <v/>
      </c>
      <c r="Q176" s="7">
        <f>IF($B176="","",$D176*'Proyección 5 años'!$E$5)</f>
        <v/>
      </c>
      <c r="R176" s="7">
        <f>IF($B176="","",$I176-SUM($J176:$N176,$P176:$Q176))</f>
        <v/>
      </c>
      <c r="S176" s="7">
        <f>IF($B176="","",IF($R176&gt;0,$R176*'Proyección 5 años'!$B$5,0))</f>
        <v/>
      </c>
      <c r="T176" s="7">
        <f>IF($B176="","",$R176-$S176)</f>
        <v/>
      </c>
      <c r="U176" s="7">
        <f>IF($B176="","",MAX(0,IFERROR(VLOOKUP($B176,'Cartera'!$A$5:$AC$104,15,FALSE)-($A176-2026+1)*VLOOKUP($B176,'Cartera'!$A$5:$AC$104,19,FALSE)*12*0.55,0)))</f>
        <v/>
      </c>
      <c r="V176" s="7">
        <f>IF($B176="","",$D176*(1+'Proyección 5 años'!$B$3)^($A176-2026))</f>
        <v/>
      </c>
      <c r="W176" s="9">
        <f>IF($B176="","",'Proyección 5 años'!$B$3)</f>
        <v/>
      </c>
      <c r="X176" s="7">
        <f>IF($B176="","",$V176-$U176)</f>
        <v/>
      </c>
      <c r="Y176" s="9">
        <f>IF($B176="","",IFERROR($T176/$D176,0))</f>
        <v/>
      </c>
    </row>
    <row r="177" ht="21" customHeight="1">
      <c r="A177" s="3" t="n"/>
      <c r="B177" s="3" t="n"/>
      <c r="C177" s="16">
        <f>IF($B177="","",IFERROR(VLOOKUP($B177,'Cartera'!$A$5:$AC$104,5,FALSE),""))</f>
        <v/>
      </c>
      <c r="D177" s="10">
        <f>IF($B177="","",IFERROR(VLOOKUP($B177,'Cartera'!$A$5:$AC$104,14,FALSE),0))</f>
        <v/>
      </c>
      <c r="E177" s="10">
        <f>IF($B177="","",IFERROR(VLOOKUP($B177,'Cartera'!$A$5:$AC$104,20,FALSE)*(1+$F177)^($A177-2026),0))</f>
        <v/>
      </c>
      <c r="F177" s="11">
        <f>IF($B177="","",IFERROR(VLOOKUP($B177,'Cartera'!$A$5:$AC$104,21,FALSE),0))</f>
        <v/>
      </c>
      <c r="G177" s="10">
        <f>IF($B177="","",$E177*12)</f>
        <v/>
      </c>
      <c r="H177" s="11">
        <f>IF($B177="","",IFERROR(VLOOKUP($B177,'Cartera'!$A$5:$AC$104,25,FALSE),'Proyección 5 años'!$E$4))</f>
        <v/>
      </c>
      <c r="I177" s="10">
        <f>IF($B177="","",$G177*$H177)</f>
        <v/>
      </c>
      <c r="J177" s="10">
        <f>IF($B177="","",IFERROR(VLOOKUP($B177,'Cartera'!$A$5:$AC$104,22,FALSE)*12,0))</f>
        <v/>
      </c>
      <c r="K177" s="10">
        <f>IF($B177="","",IFERROR(VLOOKUP($B177,'Cartera'!$A$5:$AC$104,23,FALSE),0))</f>
        <v/>
      </c>
      <c r="L177" s="10">
        <f>IF($B177="","",IFERROR(VLOOKUP($B177,'Cartera'!$A$5:$AC$104,24,FALSE),0))</f>
        <v/>
      </c>
      <c r="M177" s="10">
        <f>IF($B177="","",$I177*'Proyección 5 años'!$E$3)</f>
        <v/>
      </c>
      <c r="N177" s="10">
        <f>IF($B177="","",$I177*'Proyección 5 años'!$B$4)</f>
        <v/>
      </c>
      <c r="O177" s="10">
        <f>IF($B177="","",SUM($J177:$N177))</f>
        <v/>
      </c>
      <c r="P177" s="10">
        <f>IF($B177="","",IFERROR(VLOOKUP($B177,'Cartera'!$A$5:$AC$104,15,FALSE)*VLOOKUP($B177,'Cartera'!$A$5:$AC$104,17,FALSE),0))</f>
        <v/>
      </c>
      <c r="Q177" s="10">
        <f>IF($B177="","",$D177*'Proyección 5 años'!$E$5)</f>
        <v/>
      </c>
      <c r="R177" s="10">
        <f>IF($B177="","",$I177-SUM($J177:$N177,$P177:$Q177))</f>
        <v/>
      </c>
      <c r="S177" s="10">
        <f>IF($B177="","",IF($R177&gt;0,$R177*'Proyección 5 años'!$B$5,0))</f>
        <v/>
      </c>
      <c r="T177" s="10">
        <f>IF($B177="","",$R177-$S177)</f>
        <v/>
      </c>
      <c r="U177" s="10">
        <f>IF($B177="","",MAX(0,IFERROR(VLOOKUP($B177,'Cartera'!$A$5:$AC$104,15,FALSE)-($A177-2026+1)*VLOOKUP($B177,'Cartera'!$A$5:$AC$104,19,FALSE)*12*0.55,0)))</f>
        <v/>
      </c>
      <c r="V177" s="10">
        <f>IF($B177="","",$D177*(1+'Proyección 5 años'!$B$3)^($A177-2026))</f>
        <v/>
      </c>
      <c r="W177" s="11">
        <f>IF($B177="","",'Proyección 5 años'!$B$3)</f>
        <v/>
      </c>
      <c r="X177" s="10">
        <f>IF($B177="","",$V177-$U177)</f>
        <v/>
      </c>
      <c r="Y177" s="11">
        <f>IF($B177="","",IFERROR($T177/$D177,0))</f>
        <v/>
      </c>
    </row>
    <row r="178" ht="21" customHeight="1">
      <c r="A178" s="3" t="n"/>
      <c r="B178" s="3" t="n"/>
      <c r="C178" s="15">
        <f>IF($B178="","",IFERROR(VLOOKUP($B178,'Cartera'!$A$5:$AC$104,5,FALSE),""))</f>
        <v/>
      </c>
      <c r="D178" s="7">
        <f>IF($B178="","",IFERROR(VLOOKUP($B178,'Cartera'!$A$5:$AC$104,14,FALSE),0))</f>
        <v/>
      </c>
      <c r="E178" s="7">
        <f>IF($B178="","",IFERROR(VLOOKUP($B178,'Cartera'!$A$5:$AC$104,20,FALSE)*(1+$F178)^($A178-2026),0))</f>
        <v/>
      </c>
      <c r="F178" s="9">
        <f>IF($B178="","",IFERROR(VLOOKUP($B178,'Cartera'!$A$5:$AC$104,21,FALSE),0))</f>
        <v/>
      </c>
      <c r="G178" s="7">
        <f>IF($B178="","",$E178*12)</f>
        <v/>
      </c>
      <c r="H178" s="9">
        <f>IF($B178="","",IFERROR(VLOOKUP($B178,'Cartera'!$A$5:$AC$104,25,FALSE),'Proyección 5 años'!$E$4))</f>
        <v/>
      </c>
      <c r="I178" s="7">
        <f>IF($B178="","",$G178*$H178)</f>
        <v/>
      </c>
      <c r="J178" s="7">
        <f>IF($B178="","",IFERROR(VLOOKUP($B178,'Cartera'!$A$5:$AC$104,22,FALSE)*12,0))</f>
        <v/>
      </c>
      <c r="K178" s="7">
        <f>IF($B178="","",IFERROR(VLOOKUP($B178,'Cartera'!$A$5:$AC$104,23,FALSE),0))</f>
        <v/>
      </c>
      <c r="L178" s="7">
        <f>IF($B178="","",IFERROR(VLOOKUP($B178,'Cartera'!$A$5:$AC$104,24,FALSE),0))</f>
        <v/>
      </c>
      <c r="M178" s="7">
        <f>IF($B178="","",$I178*'Proyección 5 años'!$E$3)</f>
        <v/>
      </c>
      <c r="N178" s="7">
        <f>IF($B178="","",$I178*'Proyección 5 años'!$B$4)</f>
        <v/>
      </c>
      <c r="O178" s="7">
        <f>IF($B178="","",SUM($J178:$N178))</f>
        <v/>
      </c>
      <c r="P178" s="7">
        <f>IF($B178="","",IFERROR(VLOOKUP($B178,'Cartera'!$A$5:$AC$104,15,FALSE)*VLOOKUP($B178,'Cartera'!$A$5:$AC$104,17,FALSE),0))</f>
        <v/>
      </c>
      <c r="Q178" s="7">
        <f>IF($B178="","",$D178*'Proyección 5 años'!$E$5)</f>
        <v/>
      </c>
      <c r="R178" s="7">
        <f>IF($B178="","",$I178-SUM($J178:$N178,$P178:$Q178))</f>
        <v/>
      </c>
      <c r="S178" s="7">
        <f>IF($B178="","",IF($R178&gt;0,$R178*'Proyección 5 años'!$B$5,0))</f>
        <v/>
      </c>
      <c r="T178" s="7">
        <f>IF($B178="","",$R178-$S178)</f>
        <v/>
      </c>
      <c r="U178" s="7">
        <f>IF($B178="","",MAX(0,IFERROR(VLOOKUP($B178,'Cartera'!$A$5:$AC$104,15,FALSE)-($A178-2026+1)*VLOOKUP($B178,'Cartera'!$A$5:$AC$104,19,FALSE)*12*0.55,0)))</f>
        <v/>
      </c>
      <c r="V178" s="7">
        <f>IF($B178="","",$D178*(1+'Proyección 5 años'!$B$3)^($A178-2026))</f>
        <v/>
      </c>
      <c r="W178" s="9">
        <f>IF($B178="","",'Proyección 5 años'!$B$3)</f>
        <v/>
      </c>
      <c r="X178" s="7">
        <f>IF($B178="","",$V178-$U178)</f>
        <v/>
      </c>
      <c r="Y178" s="9">
        <f>IF($B178="","",IFERROR($T178/$D178,0))</f>
        <v/>
      </c>
    </row>
    <row r="179" ht="21" customHeight="1">
      <c r="A179" s="3" t="n"/>
      <c r="B179" s="3" t="n"/>
      <c r="C179" s="16">
        <f>IF($B179="","",IFERROR(VLOOKUP($B179,'Cartera'!$A$5:$AC$104,5,FALSE),""))</f>
        <v/>
      </c>
      <c r="D179" s="10">
        <f>IF($B179="","",IFERROR(VLOOKUP($B179,'Cartera'!$A$5:$AC$104,14,FALSE),0))</f>
        <v/>
      </c>
      <c r="E179" s="10">
        <f>IF($B179="","",IFERROR(VLOOKUP($B179,'Cartera'!$A$5:$AC$104,20,FALSE)*(1+$F179)^($A179-2026),0))</f>
        <v/>
      </c>
      <c r="F179" s="11">
        <f>IF($B179="","",IFERROR(VLOOKUP($B179,'Cartera'!$A$5:$AC$104,21,FALSE),0))</f>
        <v/>
      </c>
      <c r="G179" s="10">
        <f>IF($B179="","",$E179*12)</f>
        <v/>
      </c>
      <c r="H179" s="11">
        <f>IF($B179="","",IFERROR(VLOOKUP($B179,'Cartera'!$A$5:$AC$104,25,FALSE),'Proyección 5 años'!$E$4))</f>
        <v/>
      </c>
      <c r="I179" s="10">
        <f>IF($B179="","",$G179*$H179)</f>
        <v/>
      </c>
      <c r="J179" s="10">
        <f>IF($B179="","",IFERROR(VLOOKUP($B179,'Cartera'!$A$5:$AC$104,22,FALSE)*12,0))</f>
        <v/>
      </c>
      <c r="K179" s="10">
        <f>IF($B179="","",IFERROR(VLOOKUP($B179,'Cartera'!$A$5:$AC$104,23,FALSE),0))</f>
        <v/>
      </c>
      <c r="L179" s="10">
        <f>IF($B179="","",IFERROR(VLOOKUP($B179,'Cartera'!$A$5:$AC$104,24,FALSE),0))</f>
        <v/>
      </c>
      <c r="M179" s="10">
        <f>IF($B179="","",$I179*'Proyección 5 años'!$E$3)</f>
        <v/>
      </c>
      <c r="N179" s="10">
        <f>IF($B179="","",$I179*'Proyección 5 años'!$B$4)</f>
        <v/>
      </c>
      <c r="O179" s="10">
        <f>IF($B179="","",SUM($J179:$N179))</f>
        <v/>
      </c>
      <c r="P179" s="10">
        <f>IF($B179="","",IFERROR(VLOOKUP($B179,'Cartera'!$A$5:$AC$104,15,FALSE)*VLOOKUP($B179,'Cartera'!$A$5:$AC$104,17,FALSE),0))</f>
        <v/>
      </c>
      <c r="Q179" s="10">
        <f>IF($B179="","",$D179*'Proyección 5 años'!$E$5)</f>
        <v/>
      </c>
      <c r="R179" s="10">
        <f>IF($B179="","",$I179-SUM($J179:$N179,$P179:$Q179))</f>
        <v/>
      </c>
      <c r="S179" s="10">
        <f>IF($B179="","",IF($R179&gt;0,$R179*'Proyección 5 años'!$B$5,0))</f>
        <v/>
      </c>
      <c r="T179" s="10">
        <f>IF($B179="","",$R179-$S179)</f>
        <v/>
      </c>
      <c r="U179" s="10">
        <f>IF($B179="","",MAX(0,IFERROR(VLOOKUP($B179,'Cartera'!$A$5:$AC$104,15,FALSE)-($A179-2026+1)*VLOOKUP($B179,'Cartera'!$A$5:$AC$104,19,FALSE)*12*0.55,0)))</f>
        <v/>
      </c>
      <c r="V179" s="10">
        <f>IF($B179="","",$D179*(1+'Proyección 5 años'!$B$3)^($A179-2026))</f>
        <v/>
      </c>
      <c r="W179" s="11">
        <f>IF($B179="","",'Proyección 5 años'!$B$3)</f>
        <v/>
      </c>
      <c r="X179" s="10">
        <f>IF($B179="","",$V179-$U179)</f>
        <v/>
      </c>
      <c r="Y179" s="11">
        <f>IF($B179="","",IFERROR($T179/$D179,0))</f>
        <v/>
      </c>
    </row>
    <row r="180" ht="21" customHeight="1">
      <c r="A180" s="3" t="n"/>
      <c r="B180" s="3" t="n"/>
      <c r="C180" s="15">
        <f>IF($B180="","",IFERROR(VLOOKUP($B180,'Cartera'!$A$5:$AC$104,5,FALSE),""))</f>
        <v/>
      </c>
      <c r="D180" s="7">
        <f>IF($B180="","",IFERROR(VLOOKUP($B180,'Cartera'!$A$5:$AC$104,14,FALSE),0))</f>
        <v/>
      </c>
      <c r="E180" s="7">
        <f>IF($B180="","",IFERROR(VLOOKUP($B180,'Cartera'!$A$5:$AC$104,20,FALSE)*(1+$F180)^($A180-2026),0))</f>
        <v/>
      </c>
      <c r="F180" s="9">
        <f>IF($B180="","",IFERROR(VLOOKUP($B180,'Cartera'!$A$5:$AC$104,21,FALSE),0))</f>
        <v/>
      </c>
      <c r="G180" s="7">
        <f>IF($B180="","",$E180*12)</f>
        <v/>
      </c>
      <c r="H180" s="9">
        <f>IF($B180="","",IFERROR(VLOOKUP($B180,'Cartera'!$A$5:$AC$104,25,FALSE),'Proyección 5 años'!$E$4))</f>
        <v/>
      </c>
      <c r="I180" s="7">
        <f>IF($B180="","",$G180*$H180)</f>
        <v/>
      </c>
      <c r="J180" s="7">
        <f>IF($B180="","",IFERROR(VLOOKUP($B180,'Cartera'!$A$5:$AC$104,22,FALSE)*12,0))</f>
        <v/>
      </c>
      <c r="K180" s="7">
        <f>IF($B180="","",IFERROR(VLOOKUP($B180,'Cartera'!$A$5:$AC$104,23,FALSE),0))</f>
        <v/>
      </c>
      <c r="L180" s="7">
        <f>IF($B180="","",IFERROR(VLOOKUP($B180,'Cartera'!$A$5:$AC$104,24,FALSE),0))</f>
        <v/>
      </c>
      <c r="M180" s="7">
        <f>IF($B180="","",$I180*'Proyección 5 años'!$E$3)</f>
        <v/>
      </c>
      <c r="N180" s="7">
        <f>IF($B180="","",$I180*'Proyección 5 años'!$B$4)</f>
        <v/>
      </c>
      <c r="O180" s="7">
        <f>IF($B180="","",SUM($J180:$N180))</f>
        <v/>
      </c>
      <c r="P180" s="7">
        <f>IF($B180="","",IFERROR(VLOOKUP($B180,'Cartera'!$A$5:$AC$104,15,FALSE)*VLOOKUP($B180,'Cartera'!$A$5:$AC$104,17,FALSE),0))</f>
        <v/>
      </c>
      <c r="Q180" s="7">
        <f>IF($B180="","",$D180*'Proyección 5 años'!$E$5)</f>
        <v/>
      </c>
      <c r="R180" s="7">
        <f>IF($B180="","",$I180-SUM($J180:$N180,$P180:$Q180))</f>
        <v/>
      </c>
      <c r="S180" s="7">
        <f>IF($B180="","",IF($R180&gt;0,$R180*'Proyección 5 años'!$B$5,0))</f>
        <v/>
      </c>
      <c r="T180" s="7">
        <f>IF($B180="","",$R180-$S180)</f>
        <v/>
      </c>
      <c r="U180" s="7">
        <f>IF($B180="","",MAX(0,IFERROR(VLOOKUP($B180,'Cartera'!$A$5:$AC$104,15,FALSE)-($A180-2026+1)*VLOOKUP($B180,'Cartera'!$A$5:$AC$104,19,FALSE)*12*0.55,0)))</f>
        <v/>
      </c>
      <c r="V180" s="7">
        <f>IF($B180="","",$D180*(1+'Proyección 5 años'!$B$3)^($A180-2026))</f>
        <v/>
      </c>
      <c r="W180" s="9">
        <f>IF($B180="","",'Proyección 5 años'!$B$3)</f>
        <v/>
      </c>
      <c r="X180" s="7">
        <f>IF($B180="","",$V180-$U180)</f>
        <v/>
      </c>
      <c r="Y180" s="9">
        <f>IF($B180="","",IFERROR($T180/$D180,0))</f>
        <v/>
      </c>
    </row>
    <row r="181" ht="21" customHeight="1">
      <c r="A181" s="3" t="n"/>
      <c r="B181" s="3" t="n"/>
      <c r="C181" s="16">
        <f>IF($B181="","",IFERROR(VLOOKUP($B181,'Cartera'!$A$5:$AC$104,5,FALSE),""))</f>
        <v/>
      </c>
      <c r="D181" s="10">
        <f>IF($B181="","",IFERROR(VLOOKUP($B181,'Cartera'!$A$5:$AC$104,14,FALSE),0))</f>
        <v/>
      </c>
      <c r="E181" s="10">
        <f>IF($B181="","",IFERROR(VLOOKUP($B181,'Cartera'!$A$5:$AC$104,20,FALSE)*(1+$F181)^($A181-2026),0))</f>
        <v/>
      </c>
      <c r="F181" s="11">
        <f>IF($B181="","",IFERROR(VLOOKUP($B181,'Cartera'!$A$5:$AC$104,21,FALSE),0))</f>
        <v/>
      </c>
      <c r="G181" s="10">
        <f>IF($B181="","",$E181*12)</f>
        <v/>
      </c>
      <c r="H181" s="11">
        <f>IF($B181="","",IFERROR(VLOOKUP($B181,'Cartera'!$A$5:$AC$104,25,FALSE),'Proyección 5 años'!$E$4))</f>
        <v/>
      </c>
      <c r="I181" s="10">
        <f>IF($B181="","",$G181*$H181)</f>
        <v/>
      </c>
      <c r="J181" s="10">
        <f>IF($B181="","",IFERROR(VLOOKUP($B181,'Cartera'!$A$5:$AC$104,22,FALSE)*12,0))</f>
        <v/>
      </c>
      <c r="K181" s="10">
        <f>IF($B181="","",IFERROR(VLOOKUP($B181,'Cartera'!$A$5:$AC$104,23,FALSE),0))</f>
        <v/>
      </c>
      <c r="L181" s="10">
        <f>IF($B181="","",IFERROR(VLOOKUP($B181,'Cartera'!$A$5:$AC$104,24,FALSE),0))</f>
        <v/>
      </c>
      <c r="M181" s="10">
        <f>IF($B181="","",$I181*'Proyección 5 años'!$E$3)</f>
        <v/>
      </c>
      <c r="N181" s="10">
        <f>IF($B181="","",$I181*'Proyección 5 años'!$B$4)</f>
        <v/>
      </c>
      <c r="O181" s="10">
        <f>IF($B181="","",SUM($J181:$N181))</f>
        <v/>
      </c>
      <c r="P181" s="10">
        <f>IF($B181="","",IFERROR(VLOOKUP($B181,'Cartera'!$A$5:$AC$104,15,FALSE)*VLOOKUP($B181,'Cartera'!$A$5:$AC$104,17,FALSE),0))</f>
        <v/>
      </c>
      <c r="Q181" s="10">
        <f>IF($B181="","",$D181*'Proyección 5 años'!$E$5)</f>
        <v/>
      </c>
      <c r="R181" s="10">
        <f>IF($B181="","",$I181-SUM($J181:$N181,$P181:$Q181))</f>
        <v/>
      </c>
      <c r="S181" s="10">
        <f>IF($B181="","",IF($R181&gt;0,$R181*'Proyección 5 años'!$B$5,0))</f>
        <v/>
      </c>
      <c r="T181" s="10">
        <f>IF($B181="","",$R181-$S181)</f>
        <v/>
      </c>
      <c r="U181" s="10">
        <f>IF($B181="","",MAX(0,IFERROR(VLOOKUP($B181,'Cartera'!$A$5:$AC$104,15,FALSE)-($A181-2026+1)*VLOOKUP($B181,'Cartera'!$A$5:$AC$104,19,FALSE)*12*0.55,0)))</f>
        <v/>
      </c>
      <c r="V181" s="10">
        <f>IF($B181="","",$D181*(1+'Proyección 5 años'!$B$3)^($A181-2026))</f>
        <v/>
      </c>
      <c r="W181" s="11">
        <f>IF($B181="","",'Proyección 5 años'!$B$3)</f>
        <v/>
      </c>
      <c r="X181" s="10">
        <f>IF($B181="","",$V181-$U181)</f>
        <v/>
      </c>
      <c r="Y181" s="11">
        <f>IF($B181="","",IFERROR($T181/$D181,0))</f>
        <v/>
      </c>
    </row>
    <row r="182" ht="21" customHeight="1">
      <c r="A182" s="3" t="n"/>
      <c r="B182" s="3" t="n"/>
      <c r="C182" s="15">
        <f>IF($B182="","",IFERROR(VLOOKUP($B182,'Cartera'!$A$5:$AC$104,5,FALSE),""))</f>
        <v/>
      </c>
      <c r="D182" s="7">
        <f>IF($B182="","",IFERROR(VLOOKUP($B182,'Cartera'!$A$5:$AC$104,14,FALSE),0))</f>
        <v/>
      </c>
      <c r="E182" s="7">
        <f>IF($B182="","",IFERROR(VLOOKUP($B182,'Cartera'!$A$5:$AC$104,20,FALSE)*(1+$F182)^($A182-2026),0))</f>
        <v/>
      </c>
      <c r="F182" s="9">
        <f>IF($B182="","",IFERROR(VLOOKUP($B182,'Cartera'!$A$5:$AC$104,21,FALSE),0))</f>
        <v/>
      </c>
      <c r="G182" s="7">
        <f>IF($B182="","",$E182*12)</f>
        <v/>
      </c>
      <c r="H182" s="9">
        <f>IF($B182="","",IFERROR(VLOOKUP($B182,'Cartera'!$A$5:$AC$104,25,FALSE),'Proyección 5 años'!$E$4))</f>
        <v/>
      </c>
      <c r="I182" s="7">
        <f>IF($B182="","",$G182*$H182)</f>
        <v/>
      </c>
      <c r="J182" s="7">
        <f>IF($B182="","",IFERROR(VLOOKUP($B182,'Cartera'!$A$5:$AC$104,22,FALSE)*12,0))</f>
        <v/>
      </c>
      <c r="K182" s="7">
        <f>IF($B182="","",IFERROR(VLOOKUP($B182,'Cartera'!$A$5:$AC$104,23,FALSE),0))</f>
        <v/>
      </c>
      <c r="L182" s="7">
        <f>IF($B182="","",IFERROR(VLOOKUP($B182,'Cartera'!$A$5:$AC$104,24,FALSE),0))</f>
        <v/>
      </c>
      <c r="M182" s="7">
        <f>IF($B182="","",$I182*'Proyección 5 años'!$E$3)</f>
        <v/>
      </c>
      <c r="N182" s="7">
        <f>IF($B182="","",$I182*'Proyección 5 años'!$B$4)</f>
        <v/>
      </c>
      <c r="O182" s="7">
        <f>IF($B182="","",SUM($J182:$N182))</f>
        <v/>
      </c>
      <c r="P182" s="7">
        <f>IF($B182="","",IFERROR(VLOOKUP($B182,'Cartera'!$A$5:$AC$104,15,FALSE)*VLOOKUP($B182,'Cartera'!$A$5:$AC$104,17,FALSE),0))</f>
        <v/>
      </c>
      <c r="Q182" s="7">
        <f>IF($B182="","",$D182*'Proyección 5 años'!$E$5)</f>
        <v/>
      </c>
      <c r="R182" s="7">
        <f>IF($B182="","",$I182-SUM($J182:$N182,$P182:$Q182))</f>
        <v/>
      </c>
      <c r="S182" s="7">
        <f>IF($B182="","",IF($R182&gt;0,$R182*'Proyección 5 años'!$B$5,0))</f>
        <v/>
      </c>
      <c r="T182" s="7">
        <f>IF($B182="","",$R182-$S182)</f>
        <v/>
      </c>
      <c r="U182" s="7">
        <f>IF($B182="","",MAX(0,IFERROR(VLOOKUP($B182,'Cartera'!$A$5:$AC$104,15,FALSE)-($A182-2026+1)*VLOOKUP($B182,'Cartera'!$A$5:$AC$104,19,FALSE)*12*0.55,0)))</f>
        <v/>
      </c>
      <c r="V182" s="7">
        <f>IF($B182="","",$D182*(1+'Proyección 5 años'!$B$3)^($A182-2026))</f>
        <v/>
      </c>
      <c r="W182" s="9">
        <f>IF($B182="","",'Proyección 5 años'!$B$3)</f>
        <v/>
      </c>
      <c r="X182" s="7">
        <f>IF($B182="","",$V182-$U182)</f>
        <v/>
      </c>
      <c r="Y182" s="9">
        <f>IF($B182="","",IFERROR($T182/$D182,0))</f>
        <v/>
      </c>
    </row>
    <row r="183" ht="21" customHeight="1">
      <c r="A183" s="3" t="n"/>
      <c r="B183" s="3" t="n"/>
      <c r="C183" s="16">
        <f>IF($B183="","",IFERROR(VLOOKUP($B183,'Cartera'!$A$5:$AC$104,5,FALSE),""))</f>
        <v/>
      </c>
      <c r="D183" s="10">
        <f>IF($B183="","",IFERROR(VLOOKUP($B183,'Cartera'!$A$5:$AC$104,14,FALSE),0))</f>
        <v/>
      </c>
      <c r="E183" s="10">
        <f>IF($B183="","",IFERROR(VLOOKUP($B183,'Cartera'!$A$5:$AC$104,20,FALSE)*(1+$F183)^($A183-2026),0))</f>
        <v/>
      </c>
      <c r="F183" s="11">
        <f>IF($B183="","",IFERROR(VLOOKUP($B183,'Cartera'!$A$5:$AC$104,21,FALSE),0))</f>
        <v/>
      </c>
      <c r="G183" s="10">
        <f>IF($B183="","",$E183*12)</f>
        <v/>
      </c>
      <c r="H183" s="11">
        <f>IF($B183="","",IFERROR(VLOOKUP($B183,'Cartera'!$A$5:$AC$104,25,FALSE),'Proyección 5 años'!$E$4))</f>
        <v/>
      </c>
      <c r="I183" s="10">
        <f>IF($B183="","",$G183*$H183)</f>
        <v/>
      </c>
      <c r="J183" s="10">
        <f>IF($B183="","",IFERROR(VLOOKUP($B183,'Cartera'!$A$5:$AC$104,22,FALSE)*12,0))</f>
        <v/>
      </c>
      <c r="K183" s="10">
        <f>IF($B183="","",IFERROR(VLOOKUP($B183,'Cartera'!$A$5:$AC$104,23,FALSE),0))</f>
        <v/>
      </c>
      <c r="L183" s="10">
        <f>IF($B183="","",IFERROR(VLOOKUP($B183,'Cartera'!$A$5:$AC$104,24,FALSE),0))</f>
        <v/>
      </c>
      <c r="M183" s="10">
        <f>IF($B183="","",$I183*'Proyección 5 años'!$E$3)</f>
        <v/>
      </c>
      <c r="N183" s="10">
        <f>IF($B183="","",$I183*'Proyección 5 años'!$B$4)</f>
        <v/>
      </c>
      <c r="O183" s="10">
        <f>IF($B183="","",SUM($J183:$N183))</f>
        <v/>
      </c>
      <c r="P183" s="10">
        <f>IF($B183="","",IFERROR(VLOOKUP($B183,'Cartera'!$A$5:$AC$104,15,FALSE)*VLOOKUP($B183,'Cartera'!$A$5:$AC$104,17,FALSE),0))</f>
        <v/>
      </c>
      <c r="Q183" s="10">
        <f>IF($B183="","",$D183*'Proyección 5 años'!$E$5)</f>
        <v/>
      </c>
      <c r="R183" s="10">
        <f>IF($B183="","",$I183-SUM($J183:$N183,$P183:$Q183))</f>
        <v/>
      </c>
      <c r="S183" s="10">
        <f>IF($B183="","",IF($R183&gt;0,$R183*'Proyección 5 años'!$B$5,0))</f>
        <v/>
      </c>
      <c r="T183" s="10">
        <f>IF($B183="","",$R183-$S183)</f>
        <v/>
      </c>
      <c r="U183" s="10">
        <f>IF($B183="","",MAX(0,IFERROR(VLOOKUP($B183,'Cartera'!$A$5:$AC$104,15,FALSE)-($A183-2026+1)*VLOOKUP($B183,'Cartera'!$A$5:$AC$104,19,FALSE)*12*0.55,0)))</f>
        <v/>
      </c>
      <c r="V183" s="10">
        <f>IF($B183="","",$D183*(1+'Proyección 5 años'!$B$3)^($A183-2026))</f>
        <v/>
      </c>
      <c r="W183" s="11">
        <f>IF($B183="","",'Proyección 5 años'!$B$3)</f>
        <v/>
      </c>
      <c r="X183" s="10">
        <f>IF($B183="","",$V183-$U183)</f>
        <v/>
      </c>
      <c r="Y183" s="11">
        <f>IF($B183="","",IFERROR($T183/$D183,0))</f>
        <v/>
      </c>
    </row>
    <row r="184" ht="21" customHeight="1">
      <c r="A184" s="3" t="n"/>
      <c r="B184" s="3" t="n"/>
      <c r="C184" s="15">
        <f>IF($B184="","",IFERROR(VLOOKUP($B184,'Cartera'!$A$5:$AC$104,5,FALSE),""))</f>
        <v/>
      </c>
      <c r="D184" s="7">
        <f>IF($B184="","",IFERROR(VLOOKUP($B184,'Cartera'!$A$5:$AC$104,14,FALSE),0))</f>
        <v/>
      </c>
      <c r="E184" s="7">
        <f>IF($B184="","",IFERROR(VLOOKUP($B184,'Cartera'!$A$5:$AC$104,20,FALSE)*(1+$F184)^($A184-2026),0))</f>
        <v/>
      </c>
      <c r="F184" s="9">
        <f>IF($B184="","",IFERROR(VLOOKUP($B184,'Cartera'!$A$5:$AC$104,21,FALSE),0))</f>
        <v/>
      </c>
      <c r="G184" s="7">
        <f>IF($B184="","",$E184*12)</f>
        <v/>
      </c>
      <c r="H184" s="9">
        <f>IF($B184="","",IFERROR(VLOOKUP($B184,'Cartera'!$A$5:$AC$104,25,FALSE),'Proyección 5 años'!$E$4))</f>
        <v/>
      </c>
      <c r="I184" s="7">
        <f>IF($B184="","",$G184*$H184)</f>
        <v/>
      </c>
      <c r="J184" s="7">
        <f>IF($B184="","",IFERROR(VLOOKUP($B184,'Cartera'!$A$5:$AC$104,22,FALSE)*12,0))</f>
        <v/>
      </c>
      <c r="K184" s="7">
        <f>IF($B184="","",IFERROR(VLOOKUP($B184,'Cartera'!$A$5:$AC$104,23,FALSE),0))</f>
        <v/>
      </c>
      <c r="L184" s="7">
        <f>IF($B184="","",IFERROR(VLOOKUP($B184,'Cartera'!$A$5:$AC$104,24,FALSE),0))</f>
        <v/>
      </c>
      <c r="M184" s="7">
        <f>IF($B184="","",$I184*'Proyección 5 años'!$E$3)</f>
        <v/>
      </c>
      <c r="N184" s="7">
        <f>IF($B184="","",$I184*'Proyección 5 años'!$B$4)</f>
        <v/>
      </c>
      <c r="O184" s="7">
        <f>IF($B184="","",SUM($J184:$N184))</f>
        <v/>
      </c>
      <c r="P184" s="7">
        <f>IF($B184="","",IFERROR(VLOOKUP($B184,'Cartera'!$A$5:$AC$104,15,FALSE)*VLOOKUP($B184,'Cartera'!$A$5:$AC$104,17,FALSE),0))</f>
        <v/>
      </c>
      <c r="Q184" s="7">
        <f>IF($B184="","",$D184*'Proyección 5 años'!$E$5)</f>
        <v/>
      </c>
      <c r="R184" s="7">
        <f>IF($B184="","",$I184-SUM($J184:$N184,$P184:$Q184))</f>
        <v/>
      </c>
      <c r="S184" s="7">
        <f>IF($B184="","",IF($R184&gt;0,$R184*'Proyección 5 años'!$B$5,0))</f>
        <v/>
      </c>
      <c r="T184" s="7">
        <f>IF($B184="","",$R184-$S184)</f>
        <v/>
      </c>
      <c r="U184" s="7">
        <f>IF($B184="","",MAX(0,IFERROR(VLOOKUP($B184,'Cartera'!$A$5:$AC$104,15,FALSE)-($A184-2026+1)*VLOOKUP($B184,'Cartera'!$A$5:$AC$104,19,FALSE)*12*0.55,0)))</f>
        <v/>
      </c>
      <c r="V184" s="7">
        <f>IF($B184="","",$D184*(1+'Proyección 5 años'!$B$3)^($A184-2026))</f>
        <v/>
      </c>
      <c r="W184" s="9">
        <f>IF($B184="","",'Proyección 5 años'!$B$3)</f>
        <v/>
      </c>
      <c r="X184" s="7">
        <f>IF($B184="","",$V184-$U184)</f>
        <v/>
      </c>
      <c r="Y184" s="9">
        <f>IF($B184="","",IFERROR($T184/$D184,0))</f>
        <v/>
      </c>
    </row>
    <row r="185" ht="21" customHeight="1">
      <c r="A185" s="3" t="n"/>
      <c r="B185" s="3" t="n"/>
      <c r="C185" s="16">
        <f>IF($B185="","",IFERROR(VLOOKUP($B185,'Cartera'!$A$5:$AC$104,5,FALSE),""))</f>
        <v/>
      </c>
      <c r="D185" s="10">
        <f>IF($B185="","",IFERROR(VLOOKUP($B185,'Cartera'!$A$5:$AC$104,14,FALSE),0))</f>
        <v/>
      </c>
      <c r="E185" s="10">
        <f>IF($B185="","",IFERROR(VLOOKUP($B185,'Cartera'!$A$5:$AC$104,20,FALSE)*(1+$F185)^($A185-2026),0))</f>
        <v/>
      </c>
      <c r="F185" s="11">
        <f>IF($B185="","",IFERROR(VLOOKUP($B185,'Cartera'!$A$5:$AC$104,21,FALSE),0))</f>
        <v/>
      </c>
      <c r="G185" s="10">
        <f>IF($B185="","",$E185*12)</f>
        <v/>
      </c>
      <c r="H185" s="11">
        <f>IF($B185="","",IFERROR(VLOOKUP($B185,'Cartera'!$A$5:$AC$104,25,FALSE),'Proyección 5 años'!$E$4))</f>
        <v/>
      </c>
      <c r="I185" s="10">
        <f>IF($B185="","",$G185*$H185)</f>
        <v/>
      </c>
      <c r="J185" s="10">
        <f>IF($B185="","",IFERROR(VLOOKUP($B185,'Cartera'!$A$5:$AC$104,22,FALSE)*12,0))</f>
        <v/>
      </c>
      <c r="K185" s="10">
        <f>IF($B185="","",IFERROR(VLOOKUP($B185,'Cartera'!$A$5:$AC$104,23,FALSE),0))</f>
        <v/>
      </c>
      <c r="L185" s="10">
        <f>IF($B185="","",IFERROR(VLOOKUP($B185,'Cartera'!$A$5:$AC$104,24,FALSE),0))</f>
        <v/>
      </c>
      <c r="M185" s="10">
        <f>IF($B185="","",$I185*'Proyección 5 años'!$E$3)</f>
        <v/>
      </c>
      <c r="N185" s="10">
        <f>IF($B185="","",$I185*'Proyección 5 años'!$B$4)</f>
        <v/>
      </c>
      <c r="O185" s="10">
        <f>IF($B185="","",SUM($J185:$N185))</f>
        <v/>
      </c>
      <c r="P185" s="10">
        <f>IF($B185="","",IFERROR(VLOOKUP($B185,'Cartera'!$A$5:$AC$104,15,FALSE)*VLOOKUP($B185,'Cartera'!$A$5:$AC$104,17,FALSE),0))</f>
        <v/>
      </c>
      <c r="Q185" s="10">
        <f>IF($B185="","",$D185*'Proyección 5 años'!$E$5)</f>
        <v/>
      </c>
      <c r="R185" s="10">
        <f>IF($B185="","",$I185-SUM($J185:$N185,$P185:$Q185))</f>
        <v/>
      </c>
      <c r="S185" s="10">
        <f>IF($B185="","",IF($R185&gt;0,$R185*'Proyección 5 años'!$B$5,0))</f>
        <v/>
      </c>
      <c r="T185" s="10">
        <f>IF($B185="","",$R185-$S185)</f>
        <v/>
      </c>
      <c r="U185" s="10">
        <f>IF($B185="","",MAX(0,IFERROR(VLOOKUP($B185,'Cartera'!$A$5:$AC$104,15,FALSE)-($A185-2026+1)*VLOOKUP($B185,'Cartera'!$A$5:$AC$104,19,FALSE)*12*0.55,0)))</f>
        <v/>
      </c>
      <c r="V185" s="10">
        <f>IF($B185="","",$D185*(1+'Proyección 5 años'!$B$3)^($A185-2026))</f>
        <v/>
      </c>
      <c r="W185" s="11">
        <f>IF($B185="","",'Proyección 5 años'!$B$3)</f>
        <v/>
      </c>
      <c r="X185" s="10">
        <f>IF($B185="","",$V185-$U185)</f>
        <v/>
      </c>
      <c r="Y185" s="11">
        <f>IF($B185="","",IFERROR($T185/$D185,0))</f>
        <v/>
      </c>
    </row>
    <row r="186" ht="21" customHeight="1">
      <c r="A186" s="3" t="n"/>
      <c r="B186" s="3" t="n"/>
      <c r="C186" s="15">
        <f>IF($B186="","",IFERROR(VLOOKUP($B186,'Cartera'!$A$5:$AC$104,5,FALSE),""))</f>
        <v/>
      </c>
      <c r="D186" s="7">
        <f>IF($B186="","",IFERROR(VLOOKUP($B186,'Cartera'!$A$5:$AC$104,14,FALSE),0))</f>
        <v/>
      </c>
      <c r="E186" s="7">
        <f>IF($B186="","",IFERROR(VLOOKUP($B186,'Cartera'!$A$5:$AC$104,20,FALSE)*(1+$F186)^($A186-2026),0))</f>
        <v/>
      </c>
      <c r="F186" s="9">
        <f>IF($B186="","",IFERROR(VLOOKUP($B186,'Cartera'!$A$5:$AC$104,21,FALSE),0))</f>
        <v/>
      </c>
      <c r="G186" s="7">
        <f>IF($B186="","",$E186*12)</f>
        <v/>
      </c>
      <c r="H186" s="9">
        <f>IF($B186="","",IFERROR(VLOOKUP($B186,'Cartera'!$A$5:$AC$104,25,FALSE),'Proyección 5 años'!$E$4))</f>
        <v/>
      </c>
      <c r="I186" s="7">
        <f>IF($B186="","",$G186*$H186)</f>
        <v/>
      </c>
      <c r="J186" s="7">
        <f>IF($B186="","",IFERROR(VLOOKUP($B186,'Cartera'!$A$5:$AC$104,22,FALSE)*12,0))</f>
        <v/>
      </c>
      <c r="K186" s="7">
        <f>IF($B186="","",IFERROR(VLOOKUP($B186,'Cartera'!$A$5:$AC$104,23,FALSE),0))</f>
        <v/>
      </c>
      <c r="L186" s="7">
        <f>IF($B186="","",IFERROR(VLOOKUP($B186,'Cartera'!$A$5:$AC$104,24,FALSE),0))</f>
        <v/>
      </c>
      <c r="M186" s="7">
        <f>IF($B186="","",$I186*'Proyección 5 años'!$E$3)</f>
        <v/>
      </c>
      <c r="N186" s="7">
        <f>IF($B186="","",$I186*'Proyección 5 años'!$B$4)</f>
        <v/>
      </c>
      <c r="O186" s="7">
        <f>IF($B186="","",SUM($J186:$N186))</f>
        <v/>
      </c>
      <c r="P186" s="7">
        <f>IF($B186="","",IFERROR(VLOOKUP($B186,'Cartera'!$A$5:$AC$104,15,FALSE)*VLOOKUP($B186,'Cartera'!$A$5:$AC$104,17,FALSE),0))</f>
        <v/>
      </c>
      <c r="Q186" s="7">
        <f>IF($B186="","",$D186*'Proyección 5 años'!$E$5)</f>
        <v/>
      </c>
      <c r="R186" s="7">
        <f>IF($B186="","",$I186-SUM($J186:$N186,$P186:$Q186))</f>
        <v/>
      </c>
      <c r="S186" s="7">
        <f>IF($B186="","",IF($R186&gt;0,$R186*'Proyección 5 años'!$B$5,0))</f>
        <v/>
      </c>
      <c r="T186" s="7">
        <f>IF($B186="","",$R186-$S186)</f>
        <v/>
      </c>
      <c r="U186" s="7">
        <f>IF($B186="","",MAX(0,IFERROR(VLOOKUP($B186,'Cartera'!$A$5:$AC$104,15,FALSE)-($A186-2026+1)*VLOOKUP($B186,'Cartera'!$A$5:$AC$104,19,FALSE)*12*0.55,0)))</f>
        <v/>
      </c>
      <c r="V186" s="7">
        <f>IF($B186="","",$D186*(1+'Proyección 5 años'!$B$3)^($A186-2026))</f>
        <v/>
      </c>
      <c r="W186" s="9">
        <f>IF($B186="","",'Proyección 5 años'!$B$3)</f>
        <v/>
      </c>
      <c r="X186" s="7">
        <f>IF($B186="","",$V186-$U186)</f>
        <v/>
      </c>
      <c r="Y186" s="9">
        <f>IF($B186="","",IFERROR($T186/$D186,0))</f>
        <v/>
      </c>
    </row>
    <row r="187" ht="21" customHeight="1">
      <c r="A187" s="3" t="n"/>
      <c r="B187" s="3" t="n"/>
      <c r="C187" s="16">
        <f>IF($B187="","",IFERROR(VLOOKUP($B187,'Cartera'!$A$5:$AC$104,5,FALSE),""))</f>
        <v/>
      </c>
      <c r="D187" s="10">
        <f>IF($B187="","",IFERROR(VLOOKUP($B187,'Cartera'!$A$5:$AC$104,14,FALSE),0))</f>
        <v/>
      </c>
      <c r="E187" s="10">
        <f>IF($B187="","",IFERROR(VLOOKUP($B187,'Cartera'!$A$5:$AC$104,20,FALSE)*(1+$F187)^($A187-2026),0))</f>
        <v/>
      </c>
      <c r="F187" s="11">
        <f>IF($B187="","",IFERROR(VLOOKUP($B187,'Cartera'!$A$5:$AC$104,21,FALSE),0))</f>
        <v/>
      </c>
      <c r="G187" s="10">
        <f>IF($B187="","",$E187*12)</f>
        <v/>
      </c>
      <c r="H187" s="11">
        <f>IF($B187="","",IFERROR(VLOOKUP($B187,'Cartera'!$A$5:$AC$104,25,FALSE),'Proyección 5 años'!$E$4))</f>
        <v/>
      </c>
      <c r="I187" s="10">
        <f>IF($B187="","",$G187*$H187)</f>
        <v/>
      </c>
      <c r="J187" s="10">
        <f>IF($B187="","",IFERROR(VLOOKUP($B187,'Cartera'!$A$5:$AC$104,22,FALSE)*12,0))</f>
        <v/>
      </c>
      <c r="K187" s="10">
        <f>IF($B187="","",IFERROR(VLOOKUP($B187,'Cartera'!$A$5:$AC$104,23,FALSE),0))</f>
        <v/>
      </c>
      <c r="L187" s="10">
        <f>IF($B187="","",IFERROR(VLOOKUP($B187,'Cartera'!$A$5:$AC$104,24,FALSE),0))</f>
        <v/>
      </c>
      <c r="M187" s="10">
        <f>IF($B187="","",$I187*'Proyección 5 años'!$E$3)</f>
        <v/>
      </c>
      <c r="N187" s="10">
        <f>IF($B187="","",$I187*'Proyección 5 años'!$B$4)</f>
        <v/>
      </c>
      <c r="O187" s="10">
        <f>IF($B187="","",SUM($J187:$N187))</f>
        <v/>
      </c>
      <c r="P187" s="10">
        <f>IF($B187="","",IFERROR(VLOOKUP($B187,'Cartera'!$A$5:$AC$104,15,FALSE)*VLOOKUP($B187,'Cartera'!$A$5:$AC$104,17,FALSE),0))</f>
        <v/>
      </c>
      <c r="Q187" s="10">
        <f>IF($B187="","",$D187*'Proyección 5 años'!$E$5)</f>
        <v/>
      </c>
      <c r="R187" s="10">
        <f>IF($B187="","",$I187-SUM($J187:$N187,$P187:$Q187))</f>
        <v/>
      </c>
      <c r="S187" s="10">
        <f>IF($B187="","",IF($R187&gt;0,$R187*'Proyección 5 años'!$B$5,0))</f>
        <v/>
      </c>
      <c r="T187" s="10">
        <f>IF($B187="","",$R187-$S187)</f>
        <v/>
      </c>
      <c r="U187" s="10">
        <f>IF($B187="","",MAX(0,IFERROR(VLOOKUP($B187,'Cartera'!$A$5:$AC$104,15,FALSE)-($A187-2026+1)*VLOOKUP($B187,'Cartera'!$A$5:$AC$104,19,FALSE)*12*0.55,0)))</f>
        <v/>
      </c>
      <c r="V187" s="10">
        <f>IF($B187="","",$D187*(1+'Proyección 5 años'!$B$3)^($A187-2026))</f>
        <v/>
      </c>
      <c r="W187" s="11">
        <f>IF($B187="","",'Proyección 5 años'!$B$3)</f>
        <v/>
      </c>
      <c r="X187" s="10">
        <f>IF($B187="","",$V187-$U187)</f>
        <v/>
      </c>
      <c r="Y187" s="11">
        <f>IF($B187="","",IFERROR($T187/$D187,0))</f>
        <v/>
      </c>
    </row>
    <row r="188" ht="21" customHeight="1">
      <c r="A188" s="3" t="n"/>
      <c r="B188" s="3" t="n"/>
      <c r="C188" s="15">
        <f>IF($B188="","",IFERROR(VLOOKUP($B188,'Cartera'!$A$5:$AC$104,5,FALSE),""))</f>
        <v/>
      </c>
      <c r="D188" s="7">
        <f>IF($B188="","",IFERROR(VLOOKUP($B188,'Cartera'!$A$5:$AC$104,14,FALSE),0))</f>
        <v/>
      </c>
      <c r="E188" s="7">
        <f>IF($B188="","",IFERROR(VLOOKUP($B188,'Cartera'!$A$5:$AC$104,20,FALSE)*(1+$F188)^($A188-2026),0))</f>
        <v/>
      </c>
      <c r="F188" s="9">
        <f>IF($B188="","",IFERROR(VLOOKUP($B188,'Cartera'!$A$5:$AC$104,21,FALSE),0))</f>
        <v/>
      </c>
      <c r="G188" s="7">
        <f>IF($B188="","",$E188*12)</f>
        <v/>
      </c>
      <c r="H188" s="9">
        <f>IF($B188="","",IFERROR(VLOOKUP($B188,'Cartera'!$A$5:$AC$104,25,FALSE),'Proyección 5 años'!$E$4))</f>
        <v/>
      </c>
      <c r="I188" s="7">
        <f>IF($B188="","",$G188*$H188)</f>
        <v/>
      </c>
      <c r="J188" s="7">
        <f>IF($B188="","",IFERROR(VLOOKUP($B188,'Cartera'!$A$5:$AC$104,22,FALSE)*12,0))</f>
        <v/>
      </c>
      <c r="K188" s="7">
        <f>IF($B188="","",IFERROR(VLOOKUP($B188,'Cartera'!$A$5:$AC$104,23,FALSE),0))</f>
        <v/>
      </c>
      <c r="L188" s="7">
        <f>IF($B188="","",IFERROR(VLOOKUP($B188,'Cartera'!$A$5:$AC$104,24,FALSE),0))</f>
        <v/>
      </c>
      <c r="M188" s="7">
        <f>IF($B188="","",$I188*'Proyección 5 años'!$E$3)</f>
        <v/>
      </c>
      <c r="N188" s="7">
        <f>IF($B188="","",$I188*'Proyección 5 años'!$B$4)</f>
        <v/>
      </c>
      <c r="O188" s="7">
        <f>IF($B188="","",SUM($J188:$N188))</f>
        <v/>
      </c>
      <c r="P188" s="7">
        <f>IF($B188="","",IFERROR(VLOOKUP($B188,'Cartera'!$A$5:$AC$104,15,FALSE)*VLOOKUP($B188,'Cartera'!$A$5:$AC$104,17,FALSE),0))</f>
        <v/>
      </c>
      <c r="Q188" s="7">
        <f>IF($B188="","",$D188*'Proyección 5 años'!$E$5)</f>
        <v/>
      </c>
      <c r="R188" s="7">
        <f>IF($B188="","",$I188-SUM($J188:$N188,$P188:$Q188))</f>
        <v/>
      </c>
      <c r="S188" s="7">
        <f>IF($B188="","",IF($R188&gt;0,$R188*'Proyección 5 años'!$B$5,0))</f>
        <v/>
      </c>
      <c r="T188" s="7">
        <f>IF($B188="","",$R188-$S188)</f>
        <v/>
      </c>
      <c r="U188" s="7">
        <f>IF($B188="","",MAX(0,IFERROR(VLOOKUP($B188,'Cartera'!$A$5:$AC$104,15,FALSE)-($A188-2026+1)*VLOOKUP($B188,'Cartera'!$A$5:$AC$104,19,FALSE)*12*0.55,0)))</f>
        <v/>
      </c>
      <c r="V188" s="7">
        <f>IF($B188="","",$D188*(1+'Proyección 5 años'!$B$3)^($A188-2026))</f>
        <v/>
      </c>
      <c r="W188" s="9">
        <f>IF($B188="","",'Proyección 5 años'!$B$3)</f>
        <v/>
      </c>
      <c r="X188" s="7">
        <f>IF($B188="","",$V188-$U188)</f>
        <v/>
      </c>
      <c r="Y188" s="9">
        <f>IF($B188="","",IFERROR($T188/$D188,0))</f>
        <v/>
      </c>
    </row>
    <row r="189" ht="21" customHeight="1">
      <c r="A189" s="3" t="n"/>
      <c r="B189" s="3" t="n"/>
      <c r="C189" s="16">
        <f>IF($B189="","",IFERROR(VLOOKUP($B189,'Cartera'!$A$5:$AC$104,5,FALSE),""))</f>
        <v/>
      </c>
      <c r="D189" s="10">
        <f>IF($B189="","",IFERROR(VLOOKUP($B189,'Cartera'!$A$5:$AC$104,14,FALSE),0))</f>
        <v/>
      </c>
      <c r="E189" s="10">
        <f>IF($B189="","",IFERROR(VLOOKUP($B189,'Cartera'!$A$5:$AC$104,20,FALSE)*(1+$F189)^($A189-2026),0))</f>
        <v/>
      </c>
      <c r="F189" s="11">
        <f>IF($B189="","",IFERROR(VLOOKUP($B189,'Cartera'!$A$5:$AC$104,21,FALSE),0))</f>
        <v/>
      </c>
      <c r="G189" s="10">
        <f>IF($B189="","",$E189*12)</f>
        <v/>
      </c>
      <c r="H189" s="11">
        <f>IF($B189="","",IFERROR(VLOOKUP($B189,'Cartera'!$A$5:$AC$104,25,FALSE),'Proyección 5 años'!$E$4))</f>
        <v/>
      </c>
      <c r="I189" s="10">
        <f>IF($B189="","",$G189*$H189)</f>
        <v/>
      </c>
      <c r="J189" s="10">
        <f>IF($B189="","",IFERROR(VLOOKUP($B189,'Cartera'!$A$5:$AC$104,22,FALSE)*12,0))</f>
        <v/>
      </c>
      <c r="K189" s="10">
        <f>IF($B189="","",IFERROR(VLOOKUP($B189,'Cartera'!$A$5:$AC$104,23,FALSE),0))</f>
        <v/>
      </c>
      <c r="L189" s="10">
        <f>IF($B189="","",IFERROR(VLOOKUP($B189,'Cartera'!$A$5:$AC$104,24,FALSE),0))</f>
        <v/>
      </c>
      <c r="M189" s="10">
        <f>IF($B189="","",$I189*'Proyección 5 años'!$E$3)</f>
        <v/>
      </c>
      <c r="N189" s="10">
        <f>IF($B189="","",$I189*'Proyección 5 años'!$B$4)</f>
        <v/>
      </c>
      <c r="O189" s="10">
        <f>IF($B189="","",SUM($J189:$N189))</f>
        <v/>
      </c>
      <c r="P189" s="10">
        <f>IF($B189="","",IFERROR(VLOOKUP($B189,'Cartera'!$A$5:$AC$104,15,FALSE)*VLOOKUP($B189,'Cartera'!$A$5:$AC$104,17,FALSE),0))</f>
        <v/>
      </c>
      <c r="Q189" s="10">
        <f>IF($B189="","",$D189*'Proyección 5 años'!$E$5)</f>
        <v/>
      </c>
      <c r="R189" s="10">
        <f>IF($B189="","",$I189-SUM($J189:$N189,$P189:$Q189))</f>
        <v/>
      </c>
      <c r="S189" s="10">
        <f>IF($B189="","",IF($R189&gt;0,$R189*'Proyección 5 años'!$B$5,0))</f>
        <v/>
      </c>
      <c r="T189" s="10">
        <f>IF($B189="","",$R189-$S189)</f>
        <v/>
      </c>
      <c r="U189" s="10">
        <f>IF($B189="","",MAX(0,IFERROR(VLOOKUP($B189,'Cartera'!$A$5:$AC$104,15,FALSE)-($A189-2026+1)*VLOOKUP($B189,'Cartera'!$A$5:$AC$104,19,FALSE)*12*0.55,0)))</f>
        <v/>
      </c>
      <c r="V189" s="10">
        <f>IF($B189="","",$D189*(1+'Proyección 5 años'!$B$3)^($A189-2026))</f>
        <v/>
      </c>
      <c r="W189" s="11">
        <f>IF($B189="","",'Proyección 5 años'!$B$3)</f>
        <v/>
      </c>
      <c r="X189" s="10">
        <f>IF($B189="","",$V189-$U189)</f>
        <v/>
      </c>
      <c r="Y189" s="11">
        <f>IF($B189="","",IFERROR($T189/$D189,0))</f>
        <v/>
      </c>
    </row>
    <row r="190" ht="21" customHeight="1">
      <c r="A190" s="3" t="n"/>
      <c r="B190" s="3" t="n"/>
      <c r="C190" s="15">
        <f>IF($B190="","",IFERROR(VLOOKUP($B190,'Cartera'!$A$5:$AC$104,5,FALSE),""))</f>
        <v/>
      </c>
      <c r="D190" s="7">
        <f>IF($B190="","",IFERROR(VLOOKUP($B190,'Cartera'!$A$5:$AC$104,14,FALSE),0))</f>
        <v/>
      </c>
      <c r="E190" s="7">
        <f>IF($B190="","",IFERROR(VLOOKUP($B190,'Cartera'!$A$5:$AC$104,20,FALSE)*(1+$F190)^($A190-2026),0))</f>
        <v/>
      </c>
      <c r="F190" s="9">
        <f>IF($B190="","",IFERROR(VLOOKUP($B190,'Cartera'!$A$5:$AC$104,21,FALSE),0))</f>
        <v/>
      </c>
      <c r="G190" s="7">
        <f>IF($B190="","",$E190*12)</f>
        <v/>
      </c>
      <c r="H190" s="9">
        <f>IF($B190="","",IFERROR(VLOOKUP($B190,'Cartera'!$A$5:$AC$104,25,FALSE),'Proyección 5 años'!$E$4))</f>
        <v/>
      </c>
      <c r="I190" s="7">
        <f>IF($B190="","",$G190*$H190)</f>
        <v/>
      </c>
      <c r="J190" s="7">
        <f>IF($B190="","",IFERROR(VLOOKUP($B190,'Cartera'!$A$5:$AC$104,22,FALSE)*12,0))</f>
        <v/>
      </c>
      <c r="K190" s="7">
        <f>IF($B190="","",IFERROR(VLOOKUP($B190,'Cartera'!$A$5:$AC$104,23,FALSE),0))</f>
        <v/>
      </c>
      <c r="L190" s="7">
        <f>IF($B190="","",IFERROR(VLOOKUP($B190,'Cartera'!$A$5:$AC$104,24,FALSE),0))</f>
        <v/>
      </c>
      <c r="M190" s="7">
        <f>IF($B190="","",$I190*'Proyección 5 años'!$E$3)</f>
        <v/>
      </c>
      <c r="N190" s="7">
        <f>IF($B190="","",$I190*'Proyección 5 años'!$B$4)</f>
        <v/>
      </c>
      <c r="O190" s="7">
        <f>IF($B190="","",SUM($J190:$N190))</f>
        <v/>
      </c>
      <c r="P190" s="7">
        <f>IF($B190="","",IFERROR(VLOOKUP($B190,'Cartera'!$A$5:$AC$104,15,FALSE)*VLOOKUP($B190,'Cartera'!$A$5:$AC$104,17,FALSE),0))</f>
        <v/>
      </c>
      <c r="Q190" s="7">
        <f>IF($B190="","",$D190*'Proyección 5 años'!$E$5)</f>
        <v/>
      </c>
      <c r="R190" s="7">
        <f>IF($B190="","",$I190-SUM($J190:$N190,$P190:$Q190))</f>
        <v/>
      </c>
      <c r="S190" s="7">
        <f>IF($B190="","",IF($R190&gt;0,$R190*'Proyección 5 años'!$B$5,0))</f>
        <v/>
      </c>
      <c r="T190" s="7">
        <f>IF($B190="","",$R190-$S190)</f>
        <v/>
      </c>
      <c r="U190" s="7">
        <f>IF($B190="","",MAX(0,IFERROR(VLOOKUP($B190,'Cartera'!$A$5:$AC$104,15,FALSE)-($A190-2026+1)*VLOOKUP($B190,'Cartera'!$A$5:$AC$104,19,FALSE)*12*0.55,0)))</f>
        <v/>
      </c>
      <c r="V190" s="7">
        <f>IF($B190="","",$D190*(1+'Proyección 5 años'!$B$3)^($A190-2026))</f>
        <v/>
      </c>
      <c r="W190" s="9">
        <f>IF($B190="","",'Proyección 5 años'!$B$3)</f>
        <v/>
      </c>
      <c r="X190" s="7">
        <f>IF($B190="","",$V190-$U190)</f>
        <v/>
      </c>
      <c r="Y190" s="9">
        <f>IF($B190="","",IFERROR($T190/$D190,0))</f>
        <v/>
      </c>
    </row>
    <row r="191" ht="21" customHeight="1">
      <c r="A191" s="3" t="n"/>
      <c r="B191" s="3" t="n"/>
      <c r="C191" s="16">
        <f>IF($B191="","",IFERROR(VLOOKUP($B191,'Cartera'!$A$5:$AC$104,5,FALSE),""))</f>
        <v/>
      </c>
      <c r="D191" s="10">
        <f>IF($B191="","",IFERROR(VLOOKUP($B191,'Cartera'!$A$5:$AC$104,14,FALSE),0))</f>
        <v/>
      </c>
      <c r="E191" s="10">
        <f>IF($B191="","",IFERROR(VLOOKUP($B191,'Cartera'!$A$5:$AC$104,20,FALSE)*(1+$F191)^($A191-2026),0))</f>
        <v/>
      </c>
      <c r="F191" s="11">
        <f>IF($B191="","",IFERROR(VLOOKUP($B191,'Cartera'!$A$5:$AC$104,21,FALSE),0))</f>
        <v/>
      </c>
      <c r="G191" s="10">
        <f>IF($B191="","",$E191*12)</f>
        <v/>
      </c>
      <c r="H191" s="11">
        <f>IF($B191="","",IFERROR(VLOOKUP($B191,'Cartera'!$A$5:$AC$104,25,FALSE),'Proyección 5 años'!$E$4))</f>
        <v/>
      </c>
      <c r="I191" s="10">
        <f>IF($B191="","",$G191*$H191)</f>
        <v/>
      </c>
      <c r="J191" s="10">
        <f>IF($B191="","",IFERROR(VLOOKUP($B191,'Cartera'!$A$5:$AC$104,22,FALSE)*12,0))</f>
        <v/>
      </c>
      <c r="K191" s="10">
        <f>IF($B191="","",IFERROR(VLOOKUP($B191,'Cartera'!$A$5:$AC$104,23,FALSE),0))</f>
        <v/>
      </c>
      <c r="L191" s="10">
        <f>IF($B191="","",IFERROR(VLOOKUP($B191,'Cartera'!$A$5:$AC$104,24,FALSE),0))</f>
        <v/>
      </c>
      <c r="M191" s="10">
        <f>IF($B191="","",$I191*'Proyección 5 años'!$E$3)</f>
        <v/>
      </c>
      <c r="N191" s="10">
        <f>IF($B191="","",$I191*'Proyección 5 años'!$B$4)</f>
        <v/>
      </c>
      <c r="O191" s="10">
        <f>IF($B191="","",SUM($J191:$N191))</f>
        <v/>
      </c>
      <c r="P191" s="10">
        <f>IF($B191="","",IFERROR(VLOOKUP($B191,'Cartera'!$A$5:$AC$104,15,FALSE)*VLOOKUP($B191,'Cartera'!$A$5:$AC$104,17,FALSE),0))</f>
        <v/>
      </c>
      <c r="Q191" s="10">
        <f>IF($B191="","",$D191*'Proyección 5 años'!$E$5)</f>
        <v/>
      </c>
      <c r="R191" s="10">
        <f>IF($B191="","",$I191-SUM($J191:$N191,$P191:$Q191))</f>
        <v/>
      </c>
      <c r="S191" s="10">
        <f>IF($B191="","",IF($R191&gt;0,$R191*'Proyección 5 años'!$B$5,0))</f>
        <v/>
      </c>
      <c r="T191" s="10">
        <f>IF($B191="","",$R191-$S191)</f>
        <v/>
      </c>
      <c r="U191" s="10">
        <f>IF($B191="","",MAX(0,IFERROR(VLOOKUP($B191,'Cartera'!$A$5:$AC$104,15,FALSE)-($A191-2026+1)*VLOOKUP($B191,'Cartera'!$A$5:$AC$104,19,FALSE)*12*0.55,0)))</f>
        <v/>
      </c>
      <c r="V191" s="10">
        <f>IF($B191="","",$D191*(1+'Proyección 5 años'!$B$3)^($A191-2026))</f>
        <v/>
      </c>
      <c r="W191" s="11">
        <f>IF($B191="","",'Proyección 5 años'!$B$3)</f>
        <v/>
      </c>
      <c r="X191" s="10">
        <f>IF($B191="","",$V191-$U191)</f>
        <v/>
      </c>
      <c r="Y191" s="11">
        <f>IF($B191="","",IFERROR($T191/$D191,0))</f>
        <v/>
      </c>
    </row>
    <row r="192" ht="21" customHeight="1">
      <c r="A192" s="3" t="n"/>
      <c r="B192" s="3" t="n"/>
      <c r="C192" s="15">
        <f>IF($B192="","",IFERROR(VLOOKUP($B192,'Cartera'!$A$5:$AC$104,5,FALSE),""))</f>
        <v/>
      </c>
      <c r="D192" s="7">
        <f>IF($B192="","",IFERROR(VLOOKUP($B192,'Cartera'!$A$5:$AC$104,14,FALSE),0))</f>
        <v/>
      </c>
      <c r="E192" s="7">
        <f>IF($B192="","",IFERROR(VLOOKUP($B192,'Cartera'!$A$5:$AC$104,20,FALSE)*(1+$F192)^($A192-2026),0))</f>
        <v/>
      </c>
      <c r="F192" s="9">
        <f>IF($B192="","",IFERROR(VLOOKUP($B192,'Cartera'!$A$5:$AC$104,21,FALSE),0))</f>
        <v/>
      </c>
      <c r="G192" s="7">
        <f>IF($B192="","",$E192*12)</f>
        <v/>
      </c>
      <c r="H192" s="9">
        <f>IF($B192="","",IFERROR(VLOOKUP($B192,'Cartera'!$A$5:$AC$104,25,FALSE),'Proyección 5 años'!$E$4))</f>
        <v/>
      </c>
      <c r="I192" s="7">
        <f>IF($B192="","",$G192*$H192)</f>
        <v/>
      </c>
      <c r="J192" s="7">
        <f>IF($B192="","",IFERROR(VLOOKUP($B192,'Cartera'!$A$5:$AC$104,22,FALSE)*12,0))</f>
        <v/>
      </c>
      <c r="K192" s="7">
        <f>IF($B192="","",IFERROR(VLOOKUP($B192,'Cartera'!$A$5:$AC$104,23,FALSE),0))</f>
        <v/>
      </c>
      <c r="L192" s="7">
        <f>IF($B192="","",IFERROR(VLOOKUP($B192,'Cartera'!$A$5:$AC$104,24,FALSE),0))</f>
        <v/>
      </c>
      <c r="M192" s="7">
        <f>IF($B192="","",$I192*'Proyección 5 años'!$E$3)</f>
        <v/>
      </c>
      <c r="N192" s="7">
        <f>IF($B192="","",$I192*'Proyección 5 años'!$B$4)</f>
        <v/>
      </c>
      <c r="O192" s="7">
        <f>IF($B192="","",SUM($J192:$N192))</f>
        <v/>
      </c>
      <c r="P192" s="7">
        <f>IF($B192="","",IFERROR(VLOOKUP($B192,'Cartera'!$A$5:$AC$104,15,FALSE)*VLOOKUP($B192,'Cartera'!$A$5:$AC$104,17,FALSE),0))</f>
        <v/>
      </c>
      <c r="Q192" s="7">
        <f>IF($B192="","",$D192*'Proyección 5 años'!$E$5)</f>
        <v/>
      </c>
      <c r="R192" s="7">
        <f>IF($B192="","",$I192-SUM($J192:$N192,$P192:$Q192))</f>
        <v/>
      </c>
      <c r="S192" s="7">
        <f>IF($B192="","",IF($R192&gt;0,$R192*'Proyección 5 años'!$B$5,0))</f>
        <v/>
      </c>
      <c r="T192" s="7">
        <f>IF($B192="","",$R192-$S192)</f>
        <v/>
      </c>
      <c r="U192" s="7">
        <f>IF($B192="","",MAX(0,IFERROR(VLOOKUP($B192,'Cartera'!$A$5:$AC$104,15,FALSE)-($A192-2026+1)*VLOOKUP($B192,'Cartera'!$A$5:$AC$104,19,FALSE)*12*0.55,0)))</f>
        <v/>
      </c>
      <c r="V192" s="7">
        <f>IF($B192="","",$D192*(1+'Proyección 5 años'!$B$3)^($A192-2026))</f>
        <v/>
      </c>
      <c r="W192" s="9">
        <f>IF($B192="","",'Proyección 5 años'!$B$3)</f>
        <v/>
      </c>
      <c r="X192" s="7">
        <f>IF($B192="","",$V192-$U192)</f>
        <v/>
      </c>
      <c r="Y192" s="9">
        <f>IF($B192="","",IFERROR($T192/$D192,0))</f>
        <v/>
      </c>
    </row>
    <row r="193" ht="21" customHeight="1">
      <c r="A193" s="3" t="n"/>
      <c r="B193" s="3" t="n"/>
      <c r="C193" s="16">
        <f>IF($B193="","",IFERROR(VLOOKUP($B193,'Cartera'!$A$5:$AC$104,5,FALSE),""))</f>
        <v/>
      </c>
      <c r="D193" s="10">
        <f>IF($B193="","",IFERROR(VLOOKUP($B193,'Cartera'!$A$5:$AC$104,14,FALSE),0))</f>
        <v/>
      </c>
      <c r="E193" s="10">
        <f>IF($B193="","",IFERROR(VLOOKUP($B193,'Cartera'!$A$5:$AC$104,20,FALSE)*(1+$F193)^($A193-2026),0))</f>
        <v/>
      </c>
      <c r="F193" s="11">
        <f>IF($B193="","",IFERROR(VLOOKUP($B193,'Cartera'!$A$5:$AC$104,21,FALSE),0))</f>
        <v/>
      </c>
      <c r="G193" s="10">
        <f>IF($B193="","",$E193*12)</f>
        <v/>
      </c>
      <c r="H193" s="11">
        <f>IF($B193="","",IFERROR(VLOOKUP($B193,'Cartera'!$A$5:$AC$104,25,FALSE),'Proyección 5 años'!$E$4))</f>
        <v/>
      </c>
      <c r="I193" s="10">
        <f>IF($B193="","",$G193*$H193)</f>
        <v/>
      </c>
      <c r="J193" s="10">
        <f>IF($B193="","",IFERROR(VLOOKUP($B193,'Cartera'!$A$5:$AC$104,22,FALSE)*12,0))</f>
        <v/>
      </c>
      <c r="K193" s="10">
        <f>IF($B193="","",IFERROR(VLOOKUP($B193,'Cartera'!$A$5:$AC$104,23,FALSE),0))</f>
        <v/>
      </c>
      <c r="L193" s="10">
        <f>IF($B193="","",IFERROR(VLOOKUP($B193,'Cartera'!$A$5:$AC$104,24,FALSE),0))</f>
        <v/>
      </c>
      <c r="M193" s="10">
        <f>IF($B193="","",$I193*'Proyección 5 años'!$E$3)</f>
        <v/>
      </c>
      <c r="N193" s="10">
        <f>IF($B193="","",$I193*'Proyección 5 años'!$B$4)</f>
        <v/>
      </c>
      <c r="O193" s="10">
        <f>IF($B193="","",SUM($J193:$N193))</f>
        <v/>
      </c>
      <c r="P193" s="10">
        <f>IF($B193="","",IFERROR(VLOOKUP($B193,'Cartera'!$A$5:$AC$104,15,FALSE)*VLOOKUP($B193,'Cartera'!$A$5:$AC$104,17,FALSE),0))</f>
        <v/>
      </c>
      <c r="Q193" s="10">
        <f>IF($B193="","",$D193*'Proyección 5 años'!$E$5)</f>
        <v/>
      </c>
      <c r="R193" s="10">
        <f>IF($B193="","",$I193-SUM($J193:$N193,$P193:$Q193))</f>
        <v/>
      </c>
      <c r="S193" s="10">
        <f>IF($B193="","",IF($R193&gt;0,$R193*'Proyección 5 años'!$B$5,0))</f>
        <v/>
      </c>
      <c r="T193" s="10">
        <f>IF($B193="","",$R193-$S193)</f>
        <v/>
      </c>
      <c r="U193" s="10">
        <f>IF($B193="","",MAX(0,IFERROR(VLOOKUP($B193,'Cartera'!$A$5:$AC$104,15,FALSE)-($A193-2026+1)*VLOOKUP($B193,'Cartera'!$A$5:$AC$104,19,FALSE)*12*0.55,0)))</f>
        <v/>
      </c>
      <c r="V193" s="10">
        <f>IF($B193="","",$D193*(1+'Proyección 5 años'!$B$3)^($A193-2026))</f>
        <v/>
      </c>
      <c r="W193" s="11">
        <f>IF($B193="","",'Proyección 5 años'!$B$3)</f>
        <v/>
      </c>
      <c r="X193" s="10">
        <f>IF($B193="","",$V193-$U193)</f>
        <v/>
      </c>
      <c r="Y193" s="11">
        <f>IF($B193="","",IFERROR($T193/$D193,0))</f>
        <v/>
      </c>
    </row>
    <row r="194" ht="21" customHeight="1">
      <c r="A194" s="3" t="n"/>
      <c r="B194" s="3" t="n"/>
      <c r="C194" s="15">
        <f>IF($B194="","",IFERROR(VLOOKUP($B194,'Cartera'!$A$5:$AC$104,5,FALSE),""))</f>
        <v/>
      </c>
      <c r="D194" s="7">
        <f>IF($B194="","",IFERROR(VLOOKUP($B194,'Cartera'!$A$5:$AC$104,14,FALSE),0))</f>
        <v/>
      </c>
      <c r="E194" s="7">
        <f>IF($B194="","",IFERROR(VLOOKUP($B194,'Cartera'!$A$5:$AC$104,20,FALSE)*(1+$F194)^($A194-2026),0))</f>
        <v/>
      </c>
      <c r="F194" s="9">
        <f>IF($B194="","",IFERROR(VLOOKUP($B194,'Cartera'!$A$5:$AC$104,21,FALSE),0))</f>
        <v/>
      </c>
      <c r="G194" s="7">
        <f>IF($B194="","",$E194*12)</f>
        <v/>
      </c>
      <c r="H194" s="9">
        <f>IF($B194="","",IFERROR(VLOOKUP($B194,'Cartera'!$A$5:$AC$104,25,FALSE),'Proyección 5 años'!$E$4))</f>
        <v/>
      </c>
      <c r="I194" s="7">
        <f>IF($B194="","",$G194*$H194)</f>
        <v/>
      </c>
      <c r="J194" s="7">
        <f>IF($B194="","",IFERROR(VLOOKUP($B194,'Cartera'!$A$5:$AC$104,22,FALSE)*12,0))</f>
        <v/>
      </c>
      <c r="K194" s="7">
        <f>IF($B194="","",IFERROR(VLOOKUP($B194,'Cartera'!$A$5:$AC$104,23,FALSE),0))</f>
        <v/>
      </c>
      <c r="L194" s="7">
        <f>IF($B194="","",IFERROR(VLOOKUP($B194,'Cartera'!$A$5:$AC$104,24,FALSE),0))</f>
        <v/>
      </c>
      <c r="M194" s="7">
        <f>IF($B194="","",$I194*'Proyección 5 años'!$E$3)</f>
        <v/>
      </c>
      <c r="N194" s="7">
        <f>IF($B194="","",$I194*'Proyección 5 años'!$B$4)</f>
        <v/>
      </c>
      <c r="O194" s="7">
        <f>IF($B194="","",SUM($J194:$N194))</f>
        <v/>
      </c>
      <c r="P194" s="7">
        <f>IF($B194="","",IFERROR(VLOOKUP($B194,'Cartera'!$A$5:$AC$104,15,FALSE)*VLOOKUP($B194,'Cartera'!$A$5:$AC$104,17,FALSE),0))</f>
        <v/>
      </c>
      <c r="Q194" s="7">
        <f>IF($B194="","",$D194*'Proyección 5 años'!$E$5)</f>
        <v/>
      </c>
      <c r="R194" s="7">
        <f>IF($B194="","",$I194-SUM($J194:$N194,$P194:$Q194))</f>
        <v/>
      </c>
      <c r="S194" s="7">
        <f>IF($B194="","",IF($R194&gt;0,$R194*'Proyección 5 años'!$B$5,0))</f>
        <v/>
      </c>
      <c r="T194" s="7">
        <f>IF($B194="","",$R194-$S194)</f>
        <v/>
      </c>
      <c r="U194" s="7">
        <f>IF($B194="","",MAX(0,IFERROR(VLOOKUP($B194,'Cartera'!$A$5:$AC$104,15,FALSE)-($A194-2026+1)*VLOOKUP($B194,'Cartera'!$A$5:$AC$104,19,FALSE)*12*0.55,0)))</f>
        <v/>
      </c>
      <c r="V194" s="7">
        <f>IF($B194="","",$D194*(1+'Proyección 5 años'!$B$3)^($A194-2026))</f>
        <v/>
      </c>
      <c r="W194" s="9">
        <f>IF($B194="","",'Proyección 5 años'!$B$3)</f>
        <v/>
      </c>
      <c r="X194" s="7">
        <f>IF($B194="","",$V194-$U194)</f>
        <v/>
      </c>
      <c r="Y194" s="9">
        <f>IF($B194="","",IFERROR($T194/$D194,0))</f>
        <v/>
      </c>
    </row>
    <row r="195" ht="21" customHeight="1">
      <c r="A195" s="3" t="n"/>
      <c r="B195" s="3" t="n"/>
      <c r="C195" s="16">
        <f>IF($B195="","",IFERROR(VLOOKUP($B195,'Cartera'!$A$5:$AC$104,5,FALSE),""))</f>
        <v/>
      </c>
      <c r="D195" s="10">
        <f>IF($B195="","",IFERROR(VLOOKUP($B195,'Cartera'!$A$5:$AC$104,14,FALSE),0))</f>
        <v/>
      </c>
      <c r="E195" s="10">
        <f>IF($B195="","",IFERROR(VLOOKUP($B195,'Cartera'!$A$5:$AC$104,20,FALSE)*(1+$F195)^($A195-2026),0))</f>
        <v/>
      </c>
      <c r="F195" s="11">
        <f>IF($B195="","",IFERROR(VLOOKUP($B195,'Cartera'!$A$5:$AC$104,21,FALSE),0))</f>
        <v/>
      </c>
      <c r="G195" s="10">
        <f>IF($B195="","",$E195*12)</f>
        <v/>
      </c>
      <c r="H195" s="11">
        <f>IF($B195="","",IFERROR(VLOOKUP($B195,'Cartera'!$A$5:$AC$104,25,FALSE),'Proyección 5 años'!$E$4))</f>
        <v/>
      </c>
      <c r="I195" s="10">
        <f>IF($B195="","",$G195*$H195)</f>
        <v/>
      </c>
      <c r="J195" s="10">
        <f>IF($B195="","",IFERROR(VLOOKUP($B195,'Cartera'!$A$5:$AC$104,22,FALSE)*12,0))</f>
        <v/>
      </c>
      <c r="K195" s="10">
        <f>IF($B195="","",IFERROR(VLOOKUP($B195,'Cartera'!$A$5:$AC$104,23,FALSE),0))</f>
        <v/>
      </c>
      <c r="L195" s="10">
        <f>IF($B195="","",IFERROR(VLOOKUP($B195,'Cartera'!$A$5:$AC$104,24,FALSE),0))</f>
        <v/>
      </c>
      <c r="M195" s="10">
        <f>IF($B195="","",$I195*'Proyección 5 años'!$E$3)</f>
        <v/>
      </c>
      <c r="N195" s="10">
        <f>IF($B195="","",$I195*'Proyección 5 años'!$B$4)</f>
        <v/>
      </c>
      <c r="O195" s="10">
        <f>IF($B195="","",SUM($J195:$N195))</f>
        <v/>
      </c>
      <c r="P195" s="10">
        <f>IF($B195="","",IFERROR(VLOOKUP($B195,'Cartera'!$A$5:$AC$104,15,FALSE)*VLOOKUP($B195,'Cartera'!$A$5:$AC$104,17,FALSE),0))</f>
        <v/>
      </c>
      <c r="Q195" s="10">
        <f>IF($B195="","",$D195*'Proyección 5 años'!$E$5)</f>
        <v/>
      </c>
      <c r="R195" s="10">
        <f>IF($B195="","",$I195-SUM($J195:$N195,$P195:$Q195))</f>
        <v/>
      </c>
      <c r="S195" s="10">
        <f>IF($B195="","",IF($R195&gt;0,$R195*'Proyección 5 años'!$B$5,0))</f>
        <v/>
      </c>
      <c r="T195" s="10">
        <f>IF($B195="","",$R195-$S195)</f>
        <v/>
      </c>
      <c r="U195" s="10">
        <f>IF($B195="","",MAX(0,IFERROR(VLOOKUP($B195,'Cartera'!$A$5:$AC$104,15,FALSE)-($A195-2026+1)*VLOOKUP($B195,'Cartera'!$A$5:$AC$104,19,FALSE)*12*0.55,0)))</f>
        <v/>
      </c>
      <c r="V195" s="10">
        <f>IF($B195="","",$D195*(1+'Proyección 5 años'!$B$3)^($A195-2026))</f>
        <v/>
      </c>
      <c r="W195" s="11">
        <f>IF($B195="","",'Proyección 5 años'!$B$3)</f>
        <v/>
      </c>
      <c r="X195" s="10">
        <f>IF($B195="","",$V195-$U195)</f>
        <v/>
      </c>
      <c r="Y195" s="11">
        <f>IF($B195="","",IFERROR($T195/$D195,0))</f>
        <v/>
      </c>
    </row>
    <row r="196" ht="21" customHeight="1">
      <c r="A196" s="3" t="n"/>
      <c r="B196" s="3" t="n"/>
      <c r="C196" s="15">
        <f>IF($B196="","",IFERROR(VLOOKUP($B196,'Cartera'!$A$5:$AC$104,5,FALSE),""))</f>
        <v/>
      </c>
      <c r="D196" s="7">
        <f>IF($B196="","",IFERROR(VLOOKUP($B196,'Cartera'!$A$5:$AC$104,14,FALSE),0))</f>
        <v/>
      </c>
      <c r="E196" s="7">
        <f>IF($B196="","",IFERROR(VLOOKUP($B196,'Cartera'!$A$5:$AC$104,20,FALSE)*(1+$F196)^($A196-2026),0))</f>
        <v/>
      </c>
      <c r="F196" s="9">
        <f>IF($B196="","",IFERROR(VLOOKUP($B196,'Cartera'!$A$5:$AC$104,21,FALSE),0))</f>
        <v/>
      </c>
      <c r="G196" s="7">
        <f>IF($B196="","",$E196*12)</f>
        <v/>
      </c>
      <c r="H196" s="9">
        <f>IF($B196="","",IFERROR(VLOOKUP($B196,'Cartera'!$A$5:$AC$104,25,FALSE),'Proyección 5 años'!$E$4))</f>
        <v/>
      </c>
      <c r="I196" s="7">
        <f>IF($B196="","",$G196*$H196)</f>
        <v/>
      </c>
      <c r="J196" s="7">
        <f>IF($B196="","",IFERROR(VLOOKUP($B196,'Cartera'!$A$5:$AC$104,22,FALSE)*12,0))</f>
        <v/>
      </c>
      <c r="K196" s="7">
        <f>IF($B196="","",IFERROR(VLOOKUP($B196,'Cartera'!$A$5:$AC$104,23,FALSE),0))</f>
        <v/>
      </c>
      <c r="L196" s="7">
        <f>IF($B196="","",IFERROR(VLOOKUP($B196,'Cartera'!$A$5:$AC$104,24,FALSE),0))</f>
        <v/>
      </c>
      <c r="M196" s="7">
        <f>IF($B196="","",$I196*'Proyección 5 años'!$E$3)</f>
        <v/>
      </c>
      <c r="N196" s="7">
        <f>IF($B196="","",$I196*'Proyección 5 años'!$B$4)</f>
        <v/>
      </c>
      <c r="O196" s="7">
        <f>IF($B196="","",SUM($J196:$N196))</f>
        <v/>
      </c>
      <c r="P196" s="7">
        <f>IF($B196="","",IFERROR(VLOOKUP($B196,'Cartera'!$A$5:$AC$104,15,FALSE)*VLOOKUP($B196,'Cartera'!$A$5:$AC$104,17,FALSE),0))</f>
        <v/>
      </c>
      <c r="Q196" s="7">
        <f>IF($B196="","",$D196*'Proyección 5 años'!$E$5)</f>
        <v/>
      </c>
      <c r="R196" s="7">
        <f>IF($B196="","",$I196-SUM($J196:$N196,$P196:$Q196))</f>
        <v/>
      </c>
      <c r="S196" s="7">
        <f>IF($B196="","",IF($R196&gt;0,$R196*'Proyección 5 años'!$B$5,0))</f>
        <v/>
      </c>
      <c r="T196" s="7">
        <f>IF($B196="","",$R196-$S196)</f>
        <v/>
      </c>
      <c r="U196" s="7">
        <f>IF($B196="","",MAX(0,IFERROR(VLOOKUP($B196,'Cartera'!$A$5:$AC$104,15,FALSE)-($A196-2026+1)*VLOOKUP($B196,'Cartera'!$A$5:$AC$104,19,FALSE)*12*0.55,0)))</f>
        <v/>
      </c>
      <c r="V196" s="7">
        <f>IF($B196="","",$D196*(1+'Proyección 5 años'!$B$3)^($A196-2026))</f>
        <v/>
      </c>
      <c r="W196" s="9">
        <f>IF($B196="","",'Proyección 5 años'!$B$3)</f>
        <v/>
      </c>
      <c r="X196" s="7">
        <f>IF($B196="","",$V196-$U196)</f>
        <v/>
      </c>
      <c r="Y196" s="9">
        <f>IF($B196="","",IFERROR($T196/$D196,0))</f>
        <v/>
      </c>
    </row>
    <row r="197" ht="21" customHeight="1">
      <c r="A197" s="3" t="n"/>
      <c r="B197" s="3" t="n"/>
      <c r="C197" s="16">
        <f>IF($B197="","",IFERROR(VLOOKUP($B197,'Cartera'!$A$5:$AC$104,5,FALSE),""))</f>
        <v/>
      </c>
      <c r="D197" s="10">
        <f>IF($B197="","",IFERROR(VLOOKUP($B197,'Cartera'!$A$5:$AC$104,14,FALSE),0))</f>
        <v/>
      </c>
      <c r="E197" s="10">
        <f>IF($B197="","",IFERROR(VLOOKUP($B197,'Cartera'!$A$5:$AC$104,20,FALSE)*(1+$F197)^($A197-2026),0))</f>
        <v/>
      </c>
      <c r="F197" s="11">
        <f>IF($B197="","",IFERROR(VLOOKUP($B197,'Cartera'!$A$5:$AC$104,21,FALSE),0))</f>
        <v/>
      </c>
      <c r="G197" s="10">
        <f>IF($B197="","",$E197*12)</f>
        <v/>
      </c>
      <c r="H197" s="11">
        <f>IF($B197="","",IFERROR(VLOOKUP($B197,'Cartera'!$A$5:$AC$104,25,FALSE),'Proyección 5 años'!$E$4))</f>
        <v/>
      </c>
      <c r="I197" s="10">
        <f>IF($B197="","",$G197*$H197)</f>
        <v/>
      </c>
      <c r="J197" s="10">
        <f>IF($B197="","",IFERROR(VLOOKUP($B197,'Cartera'!$A$5:$AC$104,22,FALSE)*12,0))</f>
        <v/>
      </c>
      <c r="K197" s="10">
        <f>IF($B197="","",IFERROR(VLOOKUP($B197,'Cartera'!$A$5:$AC$104,23,FALSE),0))</f>
        <v/>
      </c>
      <c r="L197" s="10">
        <f>IF($B197="","",IFERROR(VLOOKUP($B197,'Cartera'!$A$5:$AC$104,24,FALSE),0))</f>
        <v/>
      </c>
      <c r="M197" s="10">
        <f>IF($B197="","",$I197*'Proyección 5 años'!$E$3)</f>
        <v/>
      </c>
      <c r="N197" s="10">
        <f>IF($B197="","",$I197*'Proyección 5 años'!$B$4)</f>
        <v/>
      </c>
      <c r="O197" s="10">
        <f>IF($B197="","",SUM($J197:$N197))</f>
        <v/>
      </c>
      <c r="P197" s="10">
        <f>IF($B197="","",IFERROR(VLOOKUP($B197,'Cartera'!$A$5:$AC$104,15,FALSE)*VLOOKUP($B197,'Cartera'!$A$5:$AC$104,17,FALSE),0))</f>
        <v/>
      </c>
      <c r="Q197" s="10">
        <f>IF($B197="","",$D197*'Proyección 5 años'!$E$5)</f>
        <v/>
      </c>
      <c r="R197" s="10">
        <f>IF($B197="","",$I197-SUM($J197:$N197,$P197:$Q197))</f>
        <v/>
      </c>
      <c r="S197" s="10">
        <f>IF($B197="","",IF($R197&gt;0,$R197*'Proyección 5 años'!$B$5,0))</f>
        <v/>
      </c>
      <c r="T197" s="10">
        <f>IF($B197="","",$R197-$S197)</f>
        <v/>
      </c>
      <c r="U197" s="10">
        <f>IF($B197="","",MAX(0,IFERROR(VLOOKUP($B197,'Cartera'!$A$5:$AC$104,15,FALSE)-($A197-2026+1)*VLOOKUP($B197,'Cartera'!$A$5:$AC$104,19,FALSE)*12*0.55,0)))</f>
        <v/>
      </c>
      <c r="V197" s="10">
        <f>IF($B197="","",$D197*(1+'Proyección 5 años'!$B$3)^($A197-2026))</f>
        <v/>
      </c>
      <c r="W197" s="11">
        <f>IF($B197="","",'Proyección 5 años'!$B$3)</f>
        <v/>
      </c>
      <c r="X197" s="10">
        <f>IF($B197="","",$V197-$U197)</f>
        <v/>
      </c>
      <c r="Y197" s="11">
        <f>IF($B197="","",IFERROR($T197/$D197,0))</f>
        <v/>
      </c>
    </row>
    <row r="198" ht="21" customHeight="1">
      <c r="A198" s="3" t="n"/>
      <c r="B198" s="3" t="n"/>
      <c r="C198" s="15">
        <f>IF($B198="","",IFERROR(VLOOKUP($B198,'Cartera'!$A$5:$AC$104,5,FALSE),""))</f>
        <v/>
      </c>
      <c r="D198" s="7">
        <f>IF($B198="","",IFERROR(VLOOKUP($B198,'Cartera'!$A$5:$AC$104,14,FALSE),0))</f>
        <v/>
      </c>
      <c r="E198" s="7">
        <f>IF($B198="","",IFERROR(VLOOKUP($B198,'Cartera'!$A$5:$AC$104,20,FALSE)*(1+$F198)^($A198-2026),0))</f>
        <v/>
      </c>
      <c r="F198" s="9">
        <f>IF($B198="","",IFERROR(VLOOKUP($B198,'Cartera'!$A$5:$AC$104,21,FALSE),0))</f>
        <v/>
      </c>
      <c r="G198" s="7">
        <f>IF($B198="","",$E198*12)</f>
        <v/>
      </c>
      <c r="H198" s="9">
        <f>IF($B198="","",IFERROR(VLOOKUP($B198,'Cartera'!$A$5:$AC$104,25,FALSE),'Proyección 5 años'!$E$4))</f>
        <v/>
      </c>
      <c r="I198" s="7">
        <f>IF($B198="","",$G198*$H198)</f>
        <v/>
      </c>
      <c r="J198" s="7">
        <f>IF($B198="","",IFERROR(VLOOKUP($B198,'Cartera'!$A$5:$AC$104,22,FALSE)*12,0))</f>
        <v/>
      </c>
      <c r="K198" s="7">
        <f>IF($B198="","",IFERROR(VLOOKUP($B198,'Cartera'!$A$5:$AC$104,23,FALSE),0))</f>
        <v/>
      </c>
      <c r="L198" s="7">
        <f>IF($B198="","",IFERROR(VLOOKUP($B198,'Cartera'!$A$5:$AC$104,24,FALSE),0))</f>
        <v/>
      </c>
      <c r="M198" s="7">
        <f>IF($B198="","",$I198*'Proyección 5 años'!$E$3)</f>
        <v/>
      </c>
      <c r="N198" s="7">
        <f>IF($B198="","",$I198*'Proyección 5 años'!$B$4)</f>
        <v/>
      </c>
      <c r="O198" s="7">
        <f>IF($B198="","",SUM($J198:$N198))</f>
        <v/>
      </c>
      <c r="P198" s="7">
        <f>IF($B198="","",IFERROR(VLOOKUP($B198,'Cartera'!$A$5:$AC$104,15,FALSE)*VLOOKUP($B198,'Cartera'!$A$5:$AC$104,17,FALSE),0))</f>
        <v/>
      </c>
      <c r="Q198" s="7">
        <f>IF($B198="","",$D198*'Proyección 5 años'!$E$5)</f>
        <v/>
      </c>
      <c r="R198" s="7">
        <f>IF($B198="","",$I198-SUM($J198:$N198,$P198:$Q198))</f>
        <v/>
      </c>
      <c r="S198" s="7">
        <f>IF($B198="","",IF($R198&gt;0,$R198*'Proyección 5 años'!$B$5,0))</f>
        <v/>
      </c>
      <c r="T198" s="7">
        <f>IF($B198="","",$R198-$S198)</f>
        <v/>
      </c>
      <c r="U198" s="7">
        <f>IF($B198="","",MAX(0,IFERROR(VLOOKUP($B198,'Cartera'!$A$5:$AC$104,15,FALSE)-($A198-2026+1)*VLOOKUP($B198,'Cartera'!$A$5:$AC$104,19,FALSE)*12*0.55,0)))</f>
        <v/>
      </c>
      <c r="V198" s="7">
        <f>IF($B198="","",$D198*(1+'Proyección 5 años'!$B$3)^($A198-2026))</f>
        <v/>
      </c>
      <c r="W198" s="9">
        <f>IF($B198="","",'Proyección 5 años'!$B$3)</f>
        <v/>
      </c>
      <c r="X198" s="7">
        <f>IF($B198="","",$V198-$U198)</f>
        <v/>
      </c>
      <c r="Y198" s="9">
        <f>IF($B198="","",IFERROR($T198/$D198,0))</f>
        <v/>
      </c>
    </row>
    <row r="199" ht="21" customHeight="1">
      <c r="A199" s="3" t="n"/>
      <c r="B199" s="3" t="n"/>
      <c r="C199" s="16">
        <f>IF($B199="","",IFERROR(VLOOKUP($B199,'Cartera'!$A$5:$AC$104,5,FALSE),""))</f>
        <v/>
      </c>
      <c r="D199" s="10">
        <f>IF($B199="","",IFERROR(VLOOKUP($B199,'Cartera'!$A$5:$AC$104,14,FALSE),0))</f>
        <v/>
      </c>
      <c r="E199" s="10">
        <f>IF($B199="","",IFERROR(VLOOKUP($B199,'Cartera'!$A$5:$AC$104,20,FALSE)*(1+$F199)^($A199-2026),0))</f>
        <v/>
      </c>
      <c r="F199" s="11">
        <f>IF($B199="","",IFERROR(VLOOKUP($B199,'Cartera'!$A$5:$AC$104,21,FALSE),0))</f>
        <v/>
      </c>
      <c r="G199" s="10">
        <f>IF($B199="","",$E199*12)</f>
        <v/>
      </c>
      <c r="H199" s="11">
        <f>IF($B199="","",IFERROR(VLOOKUP($B199,'Cartera'!$A$5:$AC$104,25,FALSE),'Proyección 5 años'!$E$4))</f>
        <v/>
      </c>
      <c r="I199" s="10">
        <f>IF($B199="","",$G199*$H199)</f>
        <v/>
      </c>
      <c r="J199" s="10">
        <f>IF($B199="","",IFERROR(VLOOKUP($B199,'Cartera'!$A$5:$AC$104,22,FALSE)*12,0))</f>
        <v/>
      </c>
      <c r="K199" s="10">
        <f>IF($B199="","",IFERROR(VLOOKUP($B199,'Cartera'!$A$5:$AC$104,23,FALSE),0))</f>
        <v/>
      </c>
      <c r="L199" s="10">
        <f>IF($B199="","",IFERROR(VLOOKUP($B199,'Cartera'!$A$5:$AC$104,24,FALSE),0))</f>
        <v/>
      </c>
      <c r="M199" s="10">
        <f>IF($B199="","",$I199*'Proyección 5 años'!$E$3)</f>
        <v/>
      </c>
      <c r="N199" s="10">
        <f>IF($B199="","",$I199*'Proyección 5 años'!$B$4)</f>
        <v/>
      </c>
      <c r="O199" s="10">
        <f>IF($B199="","",SUM($J199:$N199))</f>
        <v/>
      </c>
      <c r="P199" s="10">
        <f>IF($B199="","",IFERROR(VLOOKUP($B199,'Cartera'!$A$5:$AC$104,15,FALSE)*VLOOKUP($B199,'Cartera'!$A$5:$AC$104,17,FALSE),0))</f>
        <v/>
      </c>
      <c r="Q199" s="10">
        <f>IF($B199="","",$D199*'Proyección 5 años'!$E$5)</f>
        <v/>
      </c>
      <c r="R199" s="10">
        <f>IF($B199="","",$I199-SUM($J199:$N199,$P199:$Q199))</f>
        <v/>
      </c>
      <c r="S199" s="10">
        <f>IF($B199="","",IF($R199&gt;0,$R199*'Proyección 5 años'!$B$5,0))</f>
        <v/>
      </c>
      <c r="T199" s="10">
        <f>IF($B199="","",$R199-$S199)</f>
        <v/>
      </c>
      <c r="U199" s="10">
        <f>IF($B199="","",MAX(0,IFERROR(VLOOKUP($B199,'Cartera'!$A$5:$AC$104,15,FALSE)-($A199-2026+1)*VLOOKUP($B199,'Cartera'!$A$5:$AC$104,19,FALSE)*12*0.55,0)))</f>
        <v/>
      </c>
      <c r="V199" s="10">
        <f>IF($B199="","",$D199*(1+'Proyección 5 años'!$B$3)^($A199-2026))</f>
        <v/>
      </c>
      <c r="W199" s="11">
        <f>IF($B199="","",'Proyección 5 años'!$B$3)</f>
        <v/>
      </c>
      <c r="X199" s="10">
        <f>IF($B199="","",$V199-$U199)</f>
        <v/>
      </c>
      <c r="Y199" s="11">
        <f>IF($B199="","",IFERROR($T199/$D199,0))</f>
        <v/>
      </c>
    </row>
    <row r="200" ht="21" customHeight="1">
      <c r="A200" s="3" t="n"/>
      <c r="B200" s="3" t="n"/>
      <c r="C200" s="15">
        <f>IF($B200="","",IFERROR(VLOOKUP($B200,'Cartera'!$A$5:$AC$104,5,FALSE),""))</f>
        <v/>
      </c>
      <c r="D200" s="7">
        <f>IF($B200="","",IFERROR(VLOOKUP($B200,'Cartera'!$A$5:$AC$104,14,FALSE),0))</f>
        <v/>
      </c>
      <c r="E200" s="7">
        <f>IF($B200="","",IFERROR(VLOOKUP($B200,'Cartera'!$A$5:$AC$104,20,FALSE)*(1+$F200)^($A200-2026),0))</f>
        <v/>
      </c>
      <c r="F200" s="9">
        <f>IF($B200="","",IFERROR(VLOOKUP($B200,'Cartera'!$A$5:$AC$104,21,FALSE),0))</f>
        <v/>
      </c>
      <c r="G200" s="7">
        <f>IF($B200="","",$E200*12)</f>
        <v/>
      </c>
      <c r="H200" s="9">
        <f>IF($B200="","",IFERROR(VLOOKUP($B200,'Cartera'!$A$5:$AC$104,25,FALSE),'Proyección 5 años'!$E$4))</f>
        <v/>
      </c>
      <c r="I200" s="7">
        <f>IF($B200="","",$G200*$H200)</f>
        <v/>
      </c>
      <c r="J200" s="7">
        <f>IF($B200="","",IFERROR(VLOOKUP($B200,'Cartera'!$A$5:$AC$104,22,FALSE)*12,0))</f>
        <v/>
      </c>
      <c r="K200" s="7">
        <f>IF($B200="","",IFERROR(VLOOKUP($B200,'Cartera'!$A$5:$AC$104,23,FALSE),0))</f>
        <v/>
      </c>
      <c r="L200" s="7">
        <f>IF($B200="","",IFERROR(VLOOKUP($B200,'Cartera'!$A$5:$AC$104,24,FALSE),0))</f>
        <v/>
      </c>
      <c r="M200" s="7">
        <f>IF($B200="","",$I200*'Proyección 5 años'!$E$3)</f>
        <v/>
      </c>
      <c r="N200" s="7">
        <f>IF($B200="","",$I200*'Proyección 5 años'!$B$4)</f>
        <v/>
      </c>
      <c r="O200" s="7">
        <f>IF($B200="","",SUM($J200:$N200))</f>
        <v/>
      </c>
      <c r="P200" s="7">
        <f>IF($B200="","",IFERROR(VLOOKUP($B200,'Cartera'!$A$5:$AC$104,15,FALSE)*VLOOKUP($B200,'Cartera'!$A$5:$AC$104,17,FALSE),0))</f>
        <v/>
      </c>
      <c r="Q200" s="7">
        <f>IF($B200="","",$D200*'Proyección 5 años'!$E$5)</f>
        <v/>
      </c>
      <c r="R200" s="7">
        <f>IF($B200="","",$I200-SUM($J200:$N200,$P200:$Q200))</f>
        <v/>
      </c>
      <c r="S200" s="7">
        <f>IF($B200="","",IF($R200&gt;0,$R200*'Proyección 5 años'!$B$5,0))</f>
        <v/>
      </c>
      <c r="T200" s="7">
        <f>IF($B200="","",$R200-$S200)</f>
        <v/>
      </c>
      <c r="U200" s="7">
        <f>IF($B200="","",MAX(0,IFERROR(VLOOKUP($B200,'Cartera'!$A$5:$AC$104,15,FALSE)-($A200-2026+1)*VLOOKUP($B200,'Cartera'!$A$5:$AC$104,19,FALSE)*12*0.55,0)))</f>
        <v/>
      </c>
      <c r="V200" s="7">
        <f>IF($B200="","",$D200*(1+'Proyección 5 años'!$B$3)^($A200-2026))</f>
        <v/>
      </c>
      <c r="W200" s="9">
        <f>IF($B200="","",'Proyección 5 años'!$B$3)</f>
        <v/>
      </c>
      <c r="X200" s="7">
        <f>IF($B200="","",$V200-$U200)</f>
        <v/>
      </c>
      <c r="Y200" s="9">
        <f>IF($B200="","",IFERROR($T200/$D200,0))</f>
        <v/>
      </c>
    </row>
    <row r="201" ht="21" customHeight="1">
      <c r="A201" s="3" t="n"/>
      <c r="B201" s="3" t="n"/>
      <c r="C201" s="16">
        <f>IF($B201="","",IFERROR(VLOOKUP($B201,'Cartera'!$A$5:$AC$104,5,FALSE),""))</f>
        <v/>
      </c>
      <c r="D201" s="10">
        <f>IF($B201="","",IFERROR(VLOOKUP($B201,'Cartera'!$A$5:$AC$104,14,FALSE),0))</f>
        <v/>
      </c>
      <c r="E201" s="10">
        <f>IF($B201="","",IFERROR(VLOOKUP($B201,'Cartera'!$A$5:$AC$104,20,FALSE)*(1+$F201)^($A201-2026),0))</f>
        <v/>
      </c>
      <c r="F201" s="11">
        <f>IF($B201="","",IFERROR(VLOOKUP($B201,'Cartera'!$A$5:$AC$104,21,FALSE),0))</f>
        <v/>
      </c>
      <c r="G201" s="10">
        <f>IF($B201="","",$E201*12)</f>
        <v/>
      </c>
      <c r="H201" s="11">
        <f>IF($B201="","",IFERROR(VLOOKUP($B201,'Cartera'!$A$5:$AC$104,25,FALSE),'Proyección 5 años'!$E$4))</f>
        <v/>
      </c>
      <c r="I201" s="10">
        <f>IF($B201="","",$G201*$H201)</f>
        <v/>
      </c>
      <c r="J201" s="10">
        <f>IF($B201="","",IFERROR(VLOOKUP($B201,'Cartera'!$A$5:$AC$104,22,FALSE)*12,0))</f>
        <v/>
      </c>
      <c r="K201" s="10">
        <f>IF($B201="","",IFERROR(VLOOKUP($B201,'Cartera'!$A$5:$AC$104,23,FALSE),0))</f>
        <v/>
      </c>
      <c r="L201" s="10">
        <f>IF($B201="","",IFERROR(VLOOKUP($B201,'Cartera'!$A$5:$AC$104,24,FALSE),0))</f>
        <v/>
      </c>
      <c r="M201" s="10">
        <f>IF($B201="","",$I201*'Proyección 5 años'!$E$3)</f>
        <v/>
      </c>
      <c r="N201" s="10">
        <f>IF($B201="","",$I201*'Proyección 5 años'!$B$4)</f>
        <v/>
      </c>
      <c r="O201" s="10">
        <f>IF($B201="","",SUM($J201:$N201))</f>
        <v/>
      </c>
      <c r="P201" s="10">
        <f>IF($B201="","",IFERROR(VLOOKUP($B201,'Cartera'!$A$5:$AC$104,15,FALSE)*VLOOKUP($B201,'Cartera'!$A$5:$AC$104,17,FALSE),0))</f>
        <v/>
      </c>
      <c r="Q201" s="10">
        <f>IF($B201="","",$D201*'Proyección 5 años'!$E$5)</f>
        <v/>
      </c>
      <c r="R201" s="10">
        <f>IF($B201="","",$I201-SUM($J201:$N201,$P201:$Q201))</f>
        <v/>
      </c>
      <c r="S201" s="10">
        <f>IF($B201="","",IF($R201&gt;0,$R201*'Proyección 5 años'!$B$5,0))</f>
        <v/>
      </c>
      <c r="T201" s="10">
        <f>IF($B201="","",$R201-$S201)</f>
        <v/>
      </c>
      <c r="U201" s="10">
        <f>IF($B201="","",MAX(0,IFERROR(VLOOKUP($B201,'Cartera'!$A$5:$AC$104,15,FALSE)-($A201-2026+1)*VLOOKUP($B201,'Cartera'!$A$5:$AC$104,19,FALSE)*12*0.55,0)))</f>
        <v/>
      </c>
      <c r="V201" s="10">
        <f>IF($B201="","",$D201*(1+'Proyección 5 años'!$B$3)^($A201-2026))</f>
        <v/>
      </c>
      <c r="W201" s="11">
        <f>IF($B201="","",'Proyección 5 años'!$B$3)</f>
        <v/>
      </c>
      <c r="X201" s="10">
        <f>IF($B201="","",$V201-$U201)</f>
        <v/>
      </c>
      <c r="Y201" s="11">
        <f>IF($B201="","",IFERROR($T201/$D201,0))</f>
        <v/>
      </c>
    </row>
    <row r="202" ht="21" customHeight="1">
      <c r="A202" s="3" t="n"/>
      <c r="B202" s="3" t="n"/>
      <c r="C202" s="15">
        <f>IF($B202="","",IFERROR(VLOOKUP($B202,'Cartera'!$A$5:$AC$104,5,FALSE),""))</f>
        <v/>
      </c>
      <c r="D202" s="7">
        <f>IF($B202="","",IFERROR(VLOOKUP($B202,'Cartera'!$A$5:$AC$104,14,FALSE),0))</f>
        <v/>
      </c>
      <c r="E202" s="7">
        <f>IF($B202="","",IFERROR(VLOOKUP($B202,'Cartera'!$A$5:$AC$104,20,FALSE)*(1+$F202)^($A202-2026),0))</f>
        <v/>
      </c>
      <c r="F202" s="9">
        <f>IF($B202="","",IFERROR(VLOOKUP($B202,'Cartera'!$A$5:$AC$104,21,FALSE),0))</f>
        <v/>
      </c>
      <c r="G202" s="7">
        <f>IF($B202="","",$E202*12)</f>
        <v/>
      </c>
      <c r="H202" s="9">
        <f>IF($B202="","",IFERROR(VLOOKUP($B202,'Cartera'!$A$5:$AC$104,25,FALSE),'Proyección 5 años'!$E$4))</f>
        <v/>
      </c>
      <c r="I202" s="7">
        <f>IF($B202="","",$G202*$H202)</f>
        <v/>
      </c>
      <c r="J202" s="7">
        <f>IF($B202="","",IFERROR(VLOOKUP($B202,'Cartera'!$A$5:$AC$104,22,FALSE)*12,0))</f>
        <v/>
      </c>
      <c r="K202" s="7">
        <f>IF($B202="","",IFERROR(VLOOKUP($B202,'Cartera'!$A$5:$AC$104,23,FALSE),0))</f>
        <v/>
      </c>
      <c r="L202" s="7">
        <f>IF($B202="","",IFERROR(VLOOKUP($B202,'Cartera'!$A$5:$AC$104,24,FALSE),0))</f>
        <v/>
      </c>
      <c r="M202" s="7">
        <f>IF($B202="","",$I202*'Proyección 5 años'!$E$3)</f>
        <v/>
      </c>
      <c r="N202" s="7">
        <f>IF($B202="","",$I202*'Proyección 5 años'!$B$4)</f>
        <v/>
      </c>
      <c r="O202" s="7">
        <f>IF($B202="","",SUM($J202:$N202))</f>
        <v/>
      </c>
      <c r="P202" s="7">
        <f>IF($B202="","",IFERROR(VLOOKUP($B202,'Cartera'!$A$5:$AC$104,15,FALSE)*VLOOKUP($B202,'Cartera'!$A$5:$AC$104,17,FALSE),0))</f>
        <v/>
      </c>
      <c r="Q202" s="7">
        <f>IF($B202="","",$D202*'Proyección 5 años'!$E$5)</f>
        <v/>
      </c>
      <c r="R202" s="7">
        <f>IF($B202="","",$I202-SUM($J202:$N202,$P202:$Q202))</f>
        <v/>
      </c>
      <c r="S202" s="7">
        <f>IF($B202="","",IF($R202&gt;0,$R202*'Proyección 5 años'!$B$5,0))</f>
        <v/>
      </c>
      <c r="T202" s="7">
        <f>IF($B202="","",$R202-$S202)</f>
        <v/>
      </c>
      <c r="U202" s="7">
        <f>IF($B202="","",MAX(0,IFERROR(VLOOKUP($B202,'Cartera'!$A$5:$AC$104,15,FALSE)-($A202-2026+1)*VLOOKUP($B202,'Cartera'!$A$5:$AC$104,19,FALSE)*12*0.55,0)))</f>
        <v/>
      </c>
      <c r="V202" s="7">
        <f>IF($B202="","",$D202*(1+'Proyección 5 años'!$B$3)^($A202-2026))</f>
        <v/>
      </c>
      <c r="W202" s="9">
        <f>IF($B202="","",'Proyección 5 años'!$B$3)</f>
        <v/>
      </c>
      <c r="X202" s="7">
        <f>IF($B202="","",$V202-$U202)</f>
        <v/>
      </c>
      <c r="Y202" s="9">
        <f>IF($B202="","",IFERROR($T202/$D202,0))</f>
        <v/>
      </c>
    </row>
    <row r="203" ht="21" customHeight="1">
      <c r="A203" s="3" t="n"/>
      <c r="B203" s="3" t="n"/>
      <c r="C203" s="16">
        <f>IF($B203="","",IFERROR(VLOOKUP($B203,'Cartera'!$A$5:$AC$104,5,FALSE),""))</f>
        <v/>
      </c>
      <c r="D203" s="10">
        <f>IF($B203="","",IFERROR(VLOOKUP($B203,'Cartera'!$A$5:$AC$104,14,FALSE),0))</f>
        <v/>
      </c>
      <c r="E203" s="10">
        <f>IF($B203="","",IFERROR(VLOOKUP($B203,'Cartera'!$A$5:$AC$104,20,FALSE)*(1+$F203)^($A203-2026),0))</f>
        <v/>
      </c>
      <c r="F203" s="11">
        <f>IF($B203="","",IFERROR(VLOOKUP($B203,'Cartera'!$A$5:$AC$104,21,FALSE),0))</f>
        <v/>
      </c>
      <c r="G203" s="10">
        <f>IF($B203="","",$E203*12)</f>
        <v/>
      </c>
      <c r="H203" s="11">
        <f>IF($B203="","",IFERROR(VLOOKUP($B203,'Cartera'!$A$5:$AC$104,25,FALSE),'Proyección 5 años'!$E$4))</f>
        <v/>
      </c>
      <c r="I203" s="10">
        <f>IF($B203="","",$G203*$H203)</f>
        <v/>
      </c>
      <c r="J203" s="10">
        <f>IF($B203="","",IFERROR(VLOOKUP($B203,'Cartera'!$A$5:$AC$104,22,FALSE)*12,0))</f>
        <v/>
      </c>
      <c r="K203" s="10">
        <f>IF($B203="","",IFERROR(VLOOKUP($B203,'Cartera'!$A$5:$AC$104,23,FALSE),0))</f>
        <v/>
      </c>
      <c r="L203" s="10">
        <f>IF($B203="","",IFERROR(VLOOKUP($B203,'Cartera'!$A$5:$AC$104,24,FALSE),0))</f>
        <v/>
      </c>
      <c r="M203" s="10">
        <f>IF($B203="","",$I203*'Proyección 5 años'!$E$3)</f>
        <v/>
      </c>
      <c r="N203" s="10">
        <f>IF($B203="","",$I203*'Proyección 5 años'!$B$4)</f>
        <v/>
      </c>
      <c r="O203" s="10">
        <f>IF($B203="","",SUM($J203:$N203))</f>
        <v/>
      </c>
      <c r="P203" s="10">
        <f>IF($B203="","",IFERROR(VLOOKUP($B203,'Cartera'!$A$5:$AC$104,15,FALSE)*VLOOKUP($B203,'Cartera'!$A$5:$AC$104,17,FALSE),0))</f>
        <v/>
      </c>
      <c r="Q203" s="10">
        <f>IF($B203="","",$D203*'Proyección 5 años'!$E$5)</f>
        <v/>
      </c>
      <c r="R203" s="10">
        <f>IF($B203="","",$I203-SUM($J203:$N203,$P203:$Q203))</f>
        <v/>
      </c>
      <c r="S203" s="10">
        <f>IF($B203="","",IF($R203&gt;0,$R203*'Proyección 5 años'!$B$5,0))</f>
        <v/>
      </c>
      <c r="T203" s="10">
        <f>IF($B203="","",$R203-$S203)</f>
        <v/>
      </c>
      <c r="U203" s="10">
        <f>IF($B203="","",MAX(0,IFERROR(VLOOKUP($B203,'Cartera'!$A$5:$AC$104,15,FALSE)-($A203-2026+1)*VLOOKUP($B203,'Cartera'!$A$5:$AC$104,19,FALSE)*12*0.55,0)))</f>
        <v/>
      </c>
      <c r="V203" s="10">
        <f>IF($B203="","",$D203*(1+'Proyección 5 años'!$B$3)^($A203-2026))</f>
        <v/>
      </c>
      <c r="W203" s="11">
        <f>IF($B203="","",'Proyección 5 años'!$B$3)</f>
        <v/>
      </c>
      <c r="X203" s="10">
        <f>IF($B203="","",$V203-$U203)</f>
        <v/>
      </c>
      <c r="Y203" s="11">
        <f>IF($B203="","",IFERROR($T203/$D203,0))</f>
        <v/>
      </c>
    </row>
    <row r="204" ht="21" customHeight="1">
      <c r="A204" s="3" t="n"/>
      <c r="B204" s="3" t="n"/>
      <c r="C204" s="15">
        <f>IF($B204="","",IFERROR(VLOOKUP($B204,'Cartera'!$A$5:$AC$104,5,FALSE),""))</f>
        <v/>
      </c>
      <c r="D204" s="7">
        <f>IF($B204="","",IFERROR(VLOOKUP($B204,'Cartera'!$A$5:$AC$104,14,FALSE),0))</f>
        <v/>
      </c>
      <c r="E204" s="7">
        <f>IF($B204="","",IFERROR(VLOOKUP($B204,'Cartera'!$A$5:$AC$104,20,FALSE)*(1+$F204)^($A204-2026),0))</f>
        <v/>
      </c>
      <c r="F204" s="9">
        <f>IF($B204="","",IFERROR(VLOOKUP($B204,'Cartera'!$A$5:$AC$104,21,FALSE),0))</f>
        <v/>
      </c>
      <c r="G204" s="7">
        <f>IF($B204="","",$E204*12)</f>
        <v/>
      </c>
      <c r="H204" s="9">
        <f>IF($B204="","",IFERROR(VLOOKUP($B204,'Cartera'!$A$5:$AC$104,25,FALSE),'Proyección 5 años'!$E$4))</f>
        <v/>
      </c>
      <c r="I204" s="7">
        <f>IF($B204="","",$G204*$H204)</f>
        <v/>
      </c>
      <c r="J204" s="7">
        <f>IF($B204="","",IFERROR(VLOOKUP($B204,'Cartera'!$A$5:$AC$104,22,FALSE)*12,0))</f>
        <v/>
      </c>
      <c r="K204" s="7">
        <f>IF($B204="","",IFERROR(VLOOKUP($B204,'Cartera'!$A$5:$AC$104,23,FALSE),0))</f>
        <v/>
      </c>
      <c r="L204" s="7">
        <f>IF($B204="","",IFERROR(VLOOKUP($B204,'Cartera'!$A$5:$AC$104,24,FALSE),0))</f>
        <v/>
      </c>
      <c r="M204" s="7">
        <f>IF($B204="","",$I204*'Proyección 5 años'!$E$3)</f>
        <v/>
      </c>
      <c r="N204" s="7">
        <f>IF($B204="","",$I204*'Proyección 5 años'!$B$4)</f>
        <v/>
      </c>
      <c r="O204" s="7">
        <f>IF($B204="","",SUM($J204:$N204))</f>
        <v/>
      </c>
      <c r="P204" s="7">
        <f>IF($B204="","",IFERROR(VLOOKUP($B204,'Cartera'!$A$5:$AC$104,15,FALSE)*VLOOKUP($B204,'Cartera'!$A$5:$AC$104,17,FALSE),0))</f>
        <v/>
      </c>
      <c r="Q204" s="7">
        <f>IF($B204="","",$D204*'Proyección 5 años'!$E$5)</f>
        <v/>
      </c>
      <c r="R204" s="7">
        <f>IF($B204="","",$I204-SUM($J204:$N204,$P204:$Q204))</f>
        <v/>
      </c>
      <c r="S204" s="7">
        <f>IF($B204="","",IF($R204&gt;0,$R204*'Proyección 5 años'!$B$5,0))</f>
        <v/>
      </c>
      <c r="T204" s="7">
        <f>IF($B204="","",$R204-$S204)</f>
        <v/>
      </c>
      <c r="U204" s="7">
        <f>IF($B204="","",MAX(0,IFERROR(VLOOKUP($B204,'Cartera'!$A$5:$AC$104,15,FALSE)-($A204-2026+1)*VLOOKUP($B204,'Cartera'!$A$5:$AC$104,19,FALSE)*12*0.55,0)))</f>
        <v/>
      </c>
      <c r="V204" s="7">
        <f>IF($B204="","",$D204*(1+'Proyección 5 años'!$B$3)^($A204-2026))</f>
        <v/>
      </c>
      <c r="W204" s="9">
        <f>IF($B204="","",'Proyección 5 años'!$B$3)</f>
        <v/>
      </c>
      <c r="X204" s="7">
        <f>IF($B204="","",$V204-$U204)</f>
        <v/>
      </c>
      <c r="Y204" s="9">
        <f>IF($B204="","",IFERROR($T204/$D204,0))</f>
        <v/>
      </c>
    </row>
    <row r="205" ht="21" customHeight="1">
      <c r="A205" s="3" t="n"/>
      <c r="B205" s="3" t="n"/>
      <c r="C205" s="16">
        <f>IF($B205="","",IFERROR(VLOOKUP($B205,'Cartera'!$A$5:$AC$104,5,FALSE),""))</f>
        <v/>
      </c>
      <c r="D205" s="10">
        <f>IF($B205="","",IFERROR(VLOOKUP($B205,'Cartera'!$A$5:$AC$104,14,FALSE),0))</f>
        <v/>
      </c>
      <c r="E205" s="10">
        <f>IF($B205="","",IFERROR(VLOOKUP($B205,'Cartera'!$A$5:$AC$104,20,FALSE)*(1+$F205)^($A205-2026),0))</f>
        <v/>
      </c>
      <c r="F205" s="11">
        <f>IF($B205="","",IFERROR(VLOOKUP($B205,'Cartera'!$A$5:$AC$104,21,FALSE),0))</f>
        <v/>
      </c>
      <c r="G205" s="10">
        <f>IF($B205="","",$E205*12)</f>
        <v/>
      </c>
      <c r="H205" s="11">
        <f>IF($B205="","",IFERROR(VLOOKUP($B205,'Cartera'!$A$5:$AC$104,25,FALSE),'Proyección 5 años'!$E$4))</f>
        <v/>
      </c>
      <c r="I205" s="10">
        <f>IF($B205="","",$G205*$H205)</f>
        <v/>
      </c>
      <c r="J205" s="10">
        <f>IF($B205="","",IFERROR(VLOOKUP($B205,'Cartera'!$A$5:$AC$104,22,FALSE)*12,0))</f>
        <v/>
      </c>
      <c r="K205" s="10">
        <f>IF($B205="","",IFERROR(VLOOKUP($B205,'Cartera'!$A$5:$AC$104,23,FALSE),0))</f>
        <v/>
      </c>
      <c r="L205" s="10">
        <f>IF($B205="","",IFERROR(VLOOKUP($B205,'Cartera'!$A$5:$AC$104,24,FALSE),0))</f>
        <v/>
      </c>
      <c r="M205" s="10">
        <f>IF($B205="","",$I205*'Proyección 5 años'!$E$3)</f>
        <v/>
      </c>
      <c r="N205" s="10">
        <f>IF($B205="","",$I205*'Proyección 5 años'!$B$4)</f>
        <v/>
      </c>
      <c r="O205" s="10">
        <f>IF($B205="","",SUM($J205:$N205))</f>
        <v/>
      </c>
      <c r="P205" s="10">
        <f>IF($B205="","",IFERROR(VLOOKUP($B205,'Cartera'!$A$5:$AC$104,15,FALSE)*VLOOKUP($B205,'Cartera'!$A$5:$AC$104,17,FALSE),0))</f>
        <v/>
      </c>
      <c r="Q205" s="10">
        <f>IF($B205="","",$D205*'Proyección 5 años'!$E$5)</f>
        <v/>
      </c>
      <c r="R205" s="10">
        <f>IF($B205="","",$I205-SUM($J205:$N205,$P205:$Q205))</f>
        <v/>
      </c>
      <c r="S205" s="10">
        <f>IF($B205="","",IF($R205&gt;0,$R205*'Proyección 5 años'!$B$5,0))</f>
        <v/>
      </c>
      <c r="T205" s="10">
        <f>IF($B205="","",$R205-$S205)</f>
        <v/>
      </c>
      <c r="U205" s="10">
        <f>IF($B205="","",MAX(0,IFERROR(VLOOKUP($B205,'Cartera'!$A$5:$AC$104,15,FALSE)-($A205-2026+1)*VLOOKUP($B205,'Cartera'!$A$5:$AC$104,19,FALSE)*12*0.55,0)))</f>
        <v/>
      </c>
      <c r="V205" s="10">
        <f>IF($B205="","",$D205*(1+'Proyección 5 años'!$B$3)^($A205-2026))</f>
        <v/>
      </c>
      <c r="W205" s="11">
        <f>IF($B205="","",'Proyección 5 años'!$B$3)</f>
        <v/>
      </c>
      <c r="X205" s="10">
        <f>IF($B205="","",$V205-$U205)</f>
        <v/>
      </c>
      <c r="Y205" s="11">
        <f>IF($B205="","",IFERROR($T205/$D205,0))</f>
        <v/>
      </c>
    </row>
    <row r="206" ht="21" customHeight="1">
      <c r="A206" s="3" t="n"/>
      <c r="B206" s="3" t="n"/>
      <c r="C206" s="15">
        <f>IF($B206="","",IFERROR(VLOOKUP($B206,'Cartera'!$A$5:$AC$104,5,FALSE),""))</f>
        <v/>
      </c>
      <c r="D206" s="7">
        <f>IF($B206="","",IFERROR(VLOOKUP($B206,'Cartera'!$A$5:$AC$104,14,FALSE),0))</f>
        <v/>
      </c>
      <c r="E206" s="7">
        <f>IF($B206="","",IFERROR(VLOOKUP($B206,'Cartera'!$A$5:$AC$104,20,FALSE)*(1+$F206)^($A206-2026),0))</f>
        <v/>
      </c>
      <c r="F206" s="9">
        <f>IF($B206="","",IFERROR(VLOOKUP($B206,'Cartera'!$A$5:$AC$104,21,FALSE),0))</f>
        <v/>
      </c>
      <c r="G206" s="7">
        <f>IF($B206="","",$E206*12)</f>
        <v/>
      </c>
      <c r="H206" s="9">
        <f>IF($B206="","",IFERROR(VLOOKUP($B206,'Cartera'!$A$5:$AC$104,25,FALSE),'Proyección 5 años'!$E$4))</f>
        <v/>
      </c>
      <c r="I206" s="7">
        <f>IF($B206="","",$G206*$H206)</f>
        <v/>
      </c>
      <c r="J206" s="7">
        <f>IF($B206="","",IFERROR(VLOOKUP($B206,'Cartera'!$A$5:$AC$104,22,FALSE)*12,0))</f>
        <v/>
      </c>
      <c r="K206" s="7">
        <f>IF($B206="","",IFERROR(VLOOKUP($B206,'Cartera'!$A$5:$AC$104,23,FALSE),0))</f>
        <v/>
      </c>
      <c r="L206" s="7">
        <f>IF($B206="","",IFERROR(VLOOKUP($B206,'Cartera'!$A$5:$AC$104,24,FALSE),0))</f>
        <v/>
      </c>
      <c r="M206" s="7">
        <f>IF($B206="","",$I206*'Proyección 5 años'!$E$3)</f>
        <v/>
      </c>
      <c r="N206" s="7">
        <f>IF($B206="","",$I206*'Proyección 5 años'!$B$4)</f>
        <v/>
      </c>
      <c r="O206" s="7">
        <f>IF($B206="","",SUM($J206:$N206))</f>
        <v/>
      </c>
      <c r="P206" s="7">
        <f>IF($B206="","",IFERROR(VLOOKUP($B206,'Cartera'!$A$5:$AC$104,15,FALSE)*VLOOKUP($B206,'Cartera'!$A$5:$AC$104,17,FALSE),0))</f>
        <v/>
      </c>
      <c r="Q206" s="7">
        <f>IF($B206="","",$D206*'Proyección 5 años'!$E$5)</f>
        <v/>
      </c>
      <c r="R206" s="7">
        <f>IF($B206="","",$I206-SUM($J206:$N206,$P206:$Q206))</f>
        <v/>
      </c>
      <c r="S206" s="7">
        <f>IF($B206="","",IF($R206&gt;0,$R206*'Proyección 5 años'!$B$5,0))</f>
        <v/>
      </c>
      <c r="T206" s="7">
        <f>IF($B206="","",$R206-$S206)</f>
        <v/>
      </c>
      <c r="U206" s="7">
        <f>IF($B206="","",MAX(0,IFERROR(VLOOKUP($B206,'Cartera'!$A$5:$AC$104,15,FALSE)-($A206-2026+1)*VLOOKUP($B206,'Cartera'!$A$5:$AC$104,19,FALSE)*12*0.55,0)))</f>
        <v/>
      </c>
      <c r="V206" s="7">
        <f>IF($B206="","",$D206*(1+'Proyección 5 años'!$B$3)^($A206-2026))</f>
        <v/>
      </c>
      <c r="W206" s="9">
        <f>IF($B206="","",'Proyección 5 años'!$B$3)</f>
        <v/>
      </c>
      <c r="X206" s="7">
        <f>IF($B206="","",$V206-$U206)</f>
        <v/>
      </c>
      <c r="Y206" s="9">
        <f>IF($B206="","",IFERROR($T206/$D206,0))</f>
        <v/>
      </c>
    </row>
    <row r="207" ht="21" customHeight="1">
      <c r="A207" s="3" t="n"/>
      <c r="B207" s="3" t="n"/>
      <c r="C207" s="16">
        <f>IF($B207="","",IFERROR(VLOOKUP($B207,'Cartera'!$A$5:$AC$104,5,FALSE),""))</f>
        <v/>
      </c>
      <c r="D207" s="10">
        <f>IF($B207="","",IFERROR(VLOOKUP($B207,'Cartera'!$A$5:$AC$104,14,FALSE),0))</f>
        <v/>
      </c>
      <c r="E207" s="10">
        <f>IF($B207="","",IFERROR(VLOOKUP($B207,'Cartera'!$A$5:$AC$104,20,FALSE)*(1+$F207)^($A207-2026),0))</f>
        <v/>
      </c>
      <c r="F207" s="11">
        <f>IF($B207="","",IFERROR(VLOOKUP($B207,'Cartera'!$A$5:$AC$104,21,FALSE),0))</f>
        <v/>
      </c>
      <c r="G207" s="10">
        <f>IF($B207="","",$E207*12)</f>
        <v/>
      </c>
      <c r="H207" s="11">
        <f>IF($B207="","",IFERROR(VLOOKUP($B207,'Cartera'!$A$5:$AC$104,25,FALSE),'Proyección 5 años'!$E$4))</f>
        <v/>
      </c>
      <c r="I207" s="10">
        <f>IF($B207="","",$G207*$H207)</f>
        <v/>
      </c>
      <c r="J207" s="10">
        <f>IF($B207="","",IFERROR(VLOOKUP($B207,'Cartera'!$A$5:$AC$104,22,FALSE)*12,0))</f>
        <v/>
      </c>
      <c r="K207" s="10">
        <f>IF($B207="","",IFERROR(VLOOKUP($B207,'Cartera'!$A$5:$AC$104,23,FALSE),0))</f>
        <v/>
      </c>
      <c r="L207" s="10">
        <f>IF($B207="","",IFERROR(VLOOKUP($B207,'Cartera'!$A$5:$AC$104,24,FALSE),0))</f>
        <v/>
      </c>
      <c r="M207" s="10">
        <f>IF($B207="","",$I207*'Proyección 5 años'!$E$3)</f>
        <v/>
      </c>
      <c r="N207" s="10">
        <f>IF($B207="","",$I207*'Proyección 5 años'!$B$4)</f>
        <v/>
      </c>
      <c r="O207" s="10">
        <f>IF($B207="","",SUM($J207:$N207))</f>
        <v/>
      </c>
      <c r="P207" s="10">
        <f>IF($B207="","",IFERROR(VLOOKUP($B207,'Cartera'!$A$5:$AC$104,15,FALSE)*VLOOKUP($B207,'Cartera'!$A$5:$AC$104,17,FALSE),0))</f>
        <v/>
      </c>
      <c r="Q207" s="10">
        <f>IF($B207="","",$D207*'Proyección 5 años'!$E$5)</f>
        <v/>
      </c>
      <c r="R207" s="10">
        <f>IF($B207="","",$I207-SUM($J207:$N207,$P207:$Q207))</f>
        <v/>
      </c>
      <c r="S207" s="10">
        <f>IF($B207="","",IF($R207&gt;0,$R207*'Proyección 5 años'!$B$5,0))</f>
        <v/>
      </c>
      <c r="T207" s="10">
        <f>IF($B207="","",$R207-$S207)</f>
        <v/>
      </c>
      <c r="U207" s="10">
        <f>IF($B207="","",MAX(0,IFERROR(VLOOKUP($B207,'Cartera'!$A$5:$AC$104,15,FALSE)-($A207-2026+1)*VLOOKUP($B207,'Cartera'!$A$5:$AC$104,19,FALSE)*12*0.55,0)))</f>
        <v/>
      </c>
      <c r="V207" s="10">
        <f>IF($B207="","",$D207*(1+'Proyección 5 años'!$B$3)^($A207-2026))</f>
        <v/>
      </c>
      <c r="W207" s="11">
        <f>IF($B207="","",'Proyección 5 años'!$B$3)</f>
        <v/>
      </c>
      <c r="X207" s="10">
        <f>IF($B207="","",$V207-$U207)</f>
        <v/>
      </c>
      <c r="Y207" s="11">
        <f>IF($B207="","",IFERROR($T207/$D207,0))</f>
        <v/>
      </c>
    </row>
    <row r="208" ht="21" customHeight="1">
      <c r="A208" s="3" t="n"/>
      <c r="B208" s="3" t="n"/>
      <c r="C208" s="15">
        <f>IF($B208="","",IFERROR(VLOOKUP($B208,'Cartera'!$A$5:$AC$104,5,FALSE),""))</f>
        <v/>
      </c>
      <c r="D208" s="7">
        <f>IF($B208="","",IFERROR(VLOOKUP($B208,'Cartera'!$A$5:$AC$104,14,FALSE),0))</f>
        <v/>
      </c>
      <c r="E208" s="7">
        <f>IF($B208="","",IFERROR(VLOOKUP($B208,'Cartera'!$A$5:$AC$104,20,FALSE)*(1+$F208)^($A208-2026),0))</f>
        <v/>
      </c>
      <c r="F208" s="9">
        <f>IF($B208="","",IFERROR(VLOOKUP($B208,'Cartera'!$A$5:$AC$104,21,FALSE),0))</f>
        <v/>
      </c>
      <c r="G208" s="7">
        <f>IF($B208="","",$E208*12)</f>
        <v/>
      </c>
      <c r="H208" s="9">
        <f>IF($B208="","",IFERROR(VLOOKUP($B208,'Cartera'!$A$5:$AC$104,25,FALSE),'Proyección 5 años'!$E$4))</f>
        <v/>
      </c>
      <c r="I208" s="7">
        <f>IF($B208="","",$G208*$H208)</f>
        <v/>
      </c>
      <c r="J208" s="7">
        <f>IF($B208="","",IFERROR(VLOOKUP($B208,'Cartera'!$A$5:$AC$104,22,FALSE)*12,0))</f>
        <v/>
      </c>
      <c r="K208" s="7">
        <f>IF($B208="","",IFERROR(VLOOKUP($B208,'Cartera'!$A$5:$AC$104,23,FALSE),0))</f>
        <v/>
      </c>
      <c r="L208" s="7">
        <f>IF($B208="","",IFERROR(VLOOKUP($B208,'Cartera'!$A$5:$AC$104,24,FALSE),0))</f>
        <v/>
      </c>
      <c r="M208" s="7">
        <f>IF($B208="","",$I208*'Proyección 5 años'!$E$3)</f>
        <v/>
      </c>
      <c r="N208" s="7">
        <f>IF($B208="","",$I208*'Proyección 5 años'!$B$4)</f>
        <v/>
      </c>
      <c r="O208" s="7">
        <f>IF($B208="","",SUM($J208:$N208))</f>
        <v/>
      </c>
      <c r="P208" s="7">
        <f>IF($B208="","",IFERROR(VLOOKUP($B208,'Cartera'!$A$5:$AC$104,15,FALSE)*VLOOKUP($B208,'Cartera'!$A$5:$AC$104,17,FALSE),0))</f>
        <v/>
      </c>
      <c r="Q208" s="7">
        <f>IF($B208="","",$D208*'Proyección 5 años'!$E$5)</f>
        <v/>
      </c>
      <c r="R208" s="7">
        <f>IF($B208="","",$I208-SUM($J208:$N208,$P208:$Q208))</f>
        <v/>
      </c>
      <c r="S208" s="7">
        <f>IF($B208="","",IF($R208&gt;0,$R208*'Proyección 5 años'!$B$5,0))</f>
        <v/>
      </c>
      <c r="T208" s="7">
        <f>IF($B208="","",$R208-$S208)</f>
        <v/>
      </c>
      <c r="U208" s="7">
        <f>IF($B208="","",MAX(0,IFERROR(VLOOKUP($B208,'Cartera'!$A$5:$AC$104,15,FALSE)-($A208-2026+1)*VLOOKUP($B208,'Cartera'!$A$5:$AC$104,19,FALSE)*12*0.55,0)))</f>
        <v/>
      </c>
      <c r="V208" s="7">
        <f>IF($B208="","",$D208*(1+'Proyección 5 años'!$B$3)^($A208-2026))</f>
        <v/>
      </c>
      <c r="W208" s="9">
        <f>IF($B208="","",'Proyección 5 años'!$B$3)</f>
        <v/>
      </c>
      <c r="X208" s="7">
        <f>IF($B208="","",$V208-$U208)</f>
        <v/>
      </c>
      <c r="Y208" s="9">
        <f>IF($B208="","",IFERROR($T208/$D208,0))</f>
        <v/>
      </c>
    </row>
    <row r="209" ht="21" customHeight="1">
      <c r="A209" s="3" t="n"/>
      <c r="B209" s="3" t="n"/>
      <c r="C209" s="16">
        <f>IF($B209="","",IFERROR(VLOOKUP($B209,'Cartera'!$A$5:$AC$104,5,FALSE),""))</f>
        <v/>
      </c>
      <c r="D209" s="10">
        <f>IF($B209="","",IFERROR(VLOOKUP($B209,'Cartera'!$A$5:$AC$104,14,FALSE),0))</f>
        <v/>
      </c>
      <c r="E209" s="10">
        <f>IF($B209="","",IFERROR(VLOOKUP($B209,'Cartera'!$A$5:$AC$104,20,FALSE)*(1+$F209)^($A209-2026),0))</f>
        <v/>
      </c>
      <c r="F209" s="11">
        <f>IF($B209="","",IFERROR(VLOOKUP($B209,'Cartera'!$A$5:$AC$104,21,FALSE),0))</f>
        <v/>
      </c>
      <c r="G209" s="10">
        <f>IF($B209="","",$E209*12)</f>
        <v/>
      </c>
      <c r="H209" s="11">
        <f>IF($B209="","",IFERROR(VLOOKUP($B209,'Cartera'!$A$5:$AC$104,25,FALSE),'Proyección 5 años'!$E$4))</f>
        <v/>
      </c>
      <c r="I209" s="10">
        <f>IF($B209="","",$G209*$H209)</f>
        <v/>
      </c>
      <c r="J209" s="10">
        <f>IF($B209="","",IFERROR(VLOOKUP($B209,'Cartera'!$A$5:$AC$104,22,FALSE)*12,0))</f>
        <v/>
      </c>
      <c r="K209" s="10">
        <f>IF($B209="","",IFERROR(VLOOKUP($B209,'Cartera'!$A$5:$AC$104,23,FALSE),0))</f>
        <v/>
      </c>
      <c r="L209" s="10">
        <f>IF($B209="","",IFERROR(VLOOKUP($B209,'Cartera'!$A$5:$AC$104,24,FALSE),0))</f>
        <v/>
      </c>
      <c r="M209" s="10">
        <f>IF($B209="","",$I209*'Proyección 5 años'!$E$3)</f>
        <v/>
      </c>
      <c r="N209" s="10">
        <f>IF($B209="","",$I209*'Proyección 5 años'!$B$4)</f>
        <v/>
      </c>
      <c r="O209" s="10">
        <f>IF($B209="","",SUM($J209:$N209))</f>
        <v/>
      </c>
      <c r="P209" s="10">
        <f>IF($B209="","",IFERROR(VLOOKUP($B209,'Cartera'!$A$5:$AC$104,15,FALSE)*VLOOKUP($B209,'Cartera'!$A$5:$AC$104,17,FALSE),0))</f>
        <v/>
      </c>
      <c r="Q209" s="10">
        <f>IF($B209="","",$D209*'Proyección 5 años'!$E$5)</f>
        <v/>
      </c>
      <c r="R209" s="10">
        <f>IF($B209="","",$I209-SUM($J209:$N209,$P209:$Q209))</f>
        <v/>
      </c>
      <c r="S209" s="10">
        <f>IF($B209="","",IF($R209&gt;0,$R209*'Proyección 5 años'!$B$5,0))</f>
        <v/>
      </c>
      <c r="T209" s="10">
        <f>IF($B209="","",$R209-$S209)</f>
        <v/>
      </c>
      <c r="U209" s="10">
        <f>IF($B209="","",MAX(0,IFERROR(VLOOKUP($B209,'Cartera'!$A$5:$AC$104,15,FALSE)-($A209-2026+1)*VLOOKUP($B209,'Cartera'!$A$5:$AC$104,19,FALSE)*12*0.55,0)))</f>
        <v/>
      </c>
      <c r="V209" s="10">
        <f>IF($B209="","",$D209*(1+'Proyección 5 años'!$B$3)^($A209-2026))</f>
        <v/>
      </c>
      <c r="W209" s="11">
        <f>IF($B209="","",'Proyección 5 años'!$B$3)</f>
        <v/>
      </c>
      <c r="X209" s="10">
        <f>IF($B209="","",$V209-$U209)</f>
        <v/>
      </c>
      <c r="Y209" s="11">
        <f>IF($B209="","",IFERROR($T209/$D209,0))</f>
        <v/>
      </c>
    </row>
    <row r="210" ht="21" customHeight="1">
      <c r="A210" s="3" t="n"/>
      <c r="B210" s="3" t="n"/>
      <c r="C210" s="15">
        <f>IF($B210="","",IFERROR(VLOOKUP($B210,'Cartera'!$A$5:$AC$104,5,FALSE),""))</f>
        <v/>
      </c>
      <c r="D210" s="7">
        <f>IF($B210="","",IFERROR(VLOOKUP($B210,'Cartera'!$A$5:$AC$104,14,FALSE),0))</f>
        <v/>
      </c>
      <c r="E210" s="7">
        <f>IF($B210="","",IFERROR(VLOOKUP($B210,'Cartera'!$A$5:$AC$104,20,FALSE)*(1+$F210)^($A210-2026),0))</f>
        <v/>
      </c>
      <c r="F210" s="9">
        <f>IF($B210="","",IFERROR(VLOOKUP($B210,'Cartera'!$A$5:$AC$104,21,FALSE),0))</f>
        <v/>
      </c>
      <c r="G210" s="7">
        <f>IF($B210="","",$E210*12)</f>
        <v/>
      </c>
      <c r="H210" s="9">
        <f>IF($B210="","",IFERROR(VLOOKUP($B210,'Cartera'!$A$5:$AC$104,25,FALSE),'Proyección 5 años'!$E$4))</f>
        <v/>
      </c>
      <c r="I210" s="7">
        <f>IF($B210="","",$G210*$H210)</f>
        <v/>
      </c>
      <c r="J210" s="7">
        <f>IF($B210="","",IFERROR(VLOOKUP($B210,'Cartera'!$A$5:$AC$104,22,FALSE)*12,0))</f>
        <v/>
      </c>
      <c r="K210" s="7">
        <f>IF($B210="","",IFERROR(VLOOKUP($B210,'Cartera'!$A$5:$AC$104,23,FALSE),0))</f>
        <v/>
      </c>
      <c r="L210" s="7">
        <f>IF($B210="","",IFERROR(VLOOKUP($B210,'Cartera'!$A$5:$AC$104,24,FALSE),0))</f>
        <v/>
      </c>
      <c r="M210" s="7">
        <f>IF($B210="","",$I210*'Proyección 5 años'!$E$3)</f>
        <v/>
      </c>
      <c r="N210" s="7">
        <f>IF($B210="","",$I210*'Proyección 5 años'!$B$4)</f>
        <v/>
      </c>
      <c r="O210" s="7">
        <f>IF($B210="","",SUM($J210:$N210))</f>
        <v/>
      </c>
      <c r="P210" s="7">
        <f>IF($B210="","",IFERROR(VLOOKUP($B210,'Cartera'!$A$5:$AC$104,15,FALSE)*VLOOKUP($B210,'Cartera'!$A$5:$AC$104,17,FALSE),0))</f>
        <v/>
      </c>
      <c r="Q210" s="7">
        <f>IF($B210="","",$D210*'Proyección 5 años'!$E$5)</f>
        <v/>
      </c>
      <c r="R210" s="7">
        <f>IF($B210="","",$I210-SUM($J210:$N210,$P210:$Q210))</f>
        <v/>
      </c>
      <c r="S210" s="7">
        <f>IF($B210="","",IF($R210&gt;0,$R210*'Proyección 5 años'!$B$5,0))</f>
        <v/>
      </c>
      <c r="T210" s="7">
        <f>IF($B210="","",$R210-$S210)</f>
        <v/>
      </c>
      <c r="U210" s="7">
        <f>IF($B210="","",MAX(0,IFERROR(VLOOKUP($B210,'Cartera'!$A$5:$AC$104,15,FALSE)-($A210-2026+1)*VLOOKUP($B210,'Cartera'!$A$5:$AC$104,19,FALSE)*12*0.55,0)))</f>
        <v/>
      </c>
      <c r="V210" s="7">
        <f>IF($B210="","",$D210*(1+'Proyección 5 años'!$B$3)^($A210-2026))</f>
        <v/>
      </c>
      <c r="W210" s="9">
        <f>IF($B210="","",'Proyección 5 años'!$B$3)</f>
        <v/>
      </c>
      <c r="X210" s="7">
        <f>IF($B210="","",$V210-$U210)</f>
        <v/>
      </c>
      <c r="Y210" s="9">
        <f>IF($B210="","",IFERROR($T210/$D210,0))</f>
        <v/>
      </c>
    </row>
    <row r="211" ht="21" customHeight="1">
      <c r="A211" s="3" t="n"/>
      <c r="B211" s="3" t="n"/>
      <c r="C211" s="16">
        <f>IF($B211="","",IFERROR(VLOOKUP($B211,'Cartera'!$A$5:$AC$104,5,FALSE),""))</f>
        <v/>
      </c>
      <c r="D211" s="10">
        <f>IF($B211="","",IFERROR(VLOOKUP($B211,'Cartera'!$A$5:$AC$104,14,FALSE),0))</f>
        <v/>
      </c>
      <c r="E211" s="10">
        <f>IF($B211="","",IFERROR(VLOOKUP($B211,'Cartera'!$A$5:$AC$104,20,FALSE)*(1+$F211)^($A211-2026),0))</f>
        <v/>
      </c>
      <c r="F211" s="11">
        <f>IF($B211="","",IFERROR(VLOOKUP($B211,'Cartera'!$A$5:$AC$104,21,FALSE),0))</f>
        <v/>
      </c>
      <c r="G211" s="10">
        <f>IF($B211="","",$E211*12)</f>
        <v/>
      </c>
      <c r="H211" s="11">
        <f>IF($B211="","",IFERROR(VLOOKUP($B211,'Cartera'!$A$5:$AC$104,25,FALSE),'Proyección 5 años'!$E$4))</f>
        <v/>
      </c>
      <c r="I211" s="10">
        <f>IF($B211="","",$G211*$H211)</f>
        <v/>
      </c>
      <c r="J211" s="10">
        <f>IF($B211="","",IFERROR(VLOOKUP($B211,'Cartera'!$A$5:$AC$104,22,FALSE)*12,0))</f>
        <v/>
      </c>
      <c r="K211" s="10">
        <f>IF($B211="","",IFERROR(VLOOKUP($B211,'Cartera'!$A$5:$AC$104,23,FALSE),0))</f>
        <v/>
      </c>
      <c r="L211" s="10">
        <f>IF($B211="","",IFERROR(VLOOKUP($B211,'Cartera'!$A$5:$AC$104,24,FALSE),0))</f>
        <v/>
      </c>
      <c r="M211" s="10">
        <f>IF($B211="","",$I211*'Proyección 5 años'!$E$3)</f>
        <v/>
      </c>
      <c r="N211" s="10">
        <f>IF($B211="","",$I211*'Proyección 5 años'!$B$4)</f>
        <v/>
      </c>
      <c r="O211" s="10">
        <f>IF($B211="","",SUM($J211:$N211))</f>
        <v/>
      </c>
      <c r="P211" s="10">
        <f>IF($B211="","",IFERROR(VLOOKUP($B211,'Cartera'!$A$5:$AC$104,15,FALSE)*VLOOKUP($B211,'Cartera'!$A$5:$AC$104,17,FALSE),0))</f>
        <v/>
      </c>
      <c r="Q211" s="10">
        <f>IF($B211="","",$D211*'Proyección 5 años'!$E$5)</f>
        <v/>
      </c>
      <c r="R211" s="10">
        <f>IF($B211="","",$I211-SUM($J211:$N211,$P211:$Q211))</f>
        <v/>
      </c>
      <c r="S211" s="10">
        <f>IF($B211="","",IF($R211&gt;0,$R211*'Proyección 5 años'!$B$5,0))</f>
        <v/>
      </c>
      <c r="T211" s="10">
        <f>IF($B211="","",$R211-$S211)</f>
        <v/>
      </c>
      <c r="U211" s="10">
        <f>IF($B211="","",MAX(0,IFERROR(VLOOKUP($B211,'Cartera'!$A$5:$AC$104,15,FALSE)-($A211-2026+1)*VLOOKUP($B211,'Cartera'!$A$5:$AC$104,19,FALSE)*12*0.55,0)))</f>
        <v/>
      </c>
      <c r="V211" s="10">
        <f>IF($B211="","",$D211*(1+'Proyección 5 años'!$B$3)^($A211-2026))</f>
        <v/>
      </c>
      <c r="W211" s="11">
        <f>IF($B211="","",'Proyección 5 años'!$B$3)</f>
        <v/>
      </c>
      <c r="X211" s="10">
        <f>IF($B211="","",$V211-$U211)</f>
        <v/>
      </c>
      <c r="Y211" s="11">
        <f>IF($B211="","",IFERROR($T211/$D211,0))</f>
        <v/>
      </c>
    </row>
    <row r="212" ht="21" customHeight="1">
      <c r="A212" s="3" t="n"/>
      <c r="B212" s="3" t="n"/>
      <c r="C212" s="15">
        <f>IF($B212="","",IFERROR(VLOOKUP($B212,'Cartera'!$A$5:$AC$104,5,FALSE),""))</f>
        <v/>
      </c>
      <c r="D212" s="7">
        <f>IF($B212="","",IFERROR(VLOOKUP($B212,'Cartera'!$A$5:$AC$104,14,FALSE),0))</f>
        <v/>
      </c>
      <c r="E212" s="7">
        <f>IF($B212="","",IFERROR(VLOOKUP($B212,'Cartera'!$A$5:$AC$104,20,FALSE)*(1+$F212)^($A212-2026),0))</f>
        <v/>
      </c>
      <c r="F212" s="9">
        <f>IF($B212="","",IFERROR(VLOOKUP($B212,'Cartera'!$A$5:$AC$104,21,FALSE),0))</f>
        <v/>
      </c>
      <c r="G212" s="7">
        <f>IF($B212="","",$E212*12)</f>
        <v/>
      </c>
      <c r="H212" s="9">
        <f>IF($B212="","",IFERROR(VLOOKUP($B212,'Cartera'!$A$5:$AC$104,25,FALSE),'Proyección 5 años'!$E$4))</f>
        <v/>
      </c>
      <c r="I212" s="7">
        <f>IF($B212="","",$G212*$H212)</f>
        <v/>
      </c>
      <c r="J212" s="7">
        <f>IF($B212="","",IFERROR(VLOOKUP($B212,'Cartera'!$A$5:$AC$104,22,FALSE)*12,0))</f>
        <v/>
      </c>
      <c r="K212" s="7">
        <f>IF($B212="","",IFERROR(VLOOKUP($B212,'Cartera'!$A$5:$AC$104,23,FALSE),0))</f>
        <v/>
      </c>
      <c r="L212" s="7">
        <f>IF($B212="","",IFERROR(VLOOKUP($B212,'Cartera'!$A$5:$AC$104,24,FALSE),0))</f>
        <v/>
      </c>
      <c r="M212" s="7">
        <f>IF($B212="","",$I212*'Proyección 5 años'!$E$3)</f>
        <v/>
      </c>
      <c r="N212" s="7">
        <f>IF($B212="","",$I212*'Proyección 5 años'!$B$4)</f>
        <v/>
      </c>
      <c r="O212" s="7">
        <f>IF($B212="","",SUM($J212:$N212))</f>
        <v/>
      </c>
      <c r="P212" s="7">
        <f>IF($B212="","",IFERROR(VLOOKUP($B212,'Cartera'!$A$5:$AC$104,15,FALSE)*VLOOKUP($B212,'Cartera'!$A$5:$AC$104,17,FALSE),0))</f>
        <v/>
      </c>
      <c r="Q212" s="7">
        <f>IF($B212="","",$D212*'Proyección 5 años'!$E$5)</f>
        <v/>
      </c>
      <c r="R212" s="7">
        <f>IF($B212="","",$I212-SUM($J212:$N212,$P212:$Q212))</f>
        <v/>
      </c>
      <c r="S212" s="7">
        <f>IF($B212="","",IF($R212&gt;0,$R212*'Proyección 5 años'!$B$5,0))</f>
        <v/>
      </c>
      <c r="T212" s="7">
        <f>IF($B212="","",$R212-$S212)</f>
        <v/>
      </c>
      <c r="U212" s="7">
        <f>IF($B212="","",MAX(0,IFERROR(VLOOKUP($B212,'Cartera'!$A$5:$AC$104,15,FALSE)-($A212-2026+1)*VLOOKUP($B212,'Cartera'!$A$5:$AC$104,19,FALSE)*12*0.55,0)))</f>
        <v/>
      </c>
      <c r="V212" s="7">
        <f>IF($B212="","",$D212*(1+'Proyección 5 años'!$B$3)^($A212-2026))</f>
        <v/>
      </c>
      <c r="W212" s="9">
        <f>IF($B212="","",'Proyección 5 años'!$B$3)</f>
        <v/>
      </c>
      <c r="X212" s="7">
        <f>IF($B212="","",$V212-$U212)</f>
        <v/>
      </c>
      <c r="Y212" s="9">
        <f>IF($B212="","",IFERROR($T212/$D212,0))</f>
        <v/>
      </c>
    </row>
    <row r="213" ht="21" customHeight="1">
      <c r="A213" s="3" t="n"/>
      <c r="B213" s="3" t="n"/>
      <c r="C213" s="16">
        <f>IF($B213="","",IFERROR(VLOOKUP($B213,'Cartera'!$A$5:$AC$104,5,FALSE),""))</f>
        <v/>
      </c>
      <c r="D213" s="10">
        <f>IF($B213="","",IFERROR(VLOOKUP($B213,'Cartera'!$A$5:$AC$104,14,FALSE),0))</f>
        <v/>
      </c>
      <c r="E213" s="10">
        <f>IF($B213="","",IFERROR(VLOOKUP($B213,'Cartera'!$A$5:$AC$104,20,FALSE)*(1+$F213)^($A213-2026),0))</f>
        <v/>
      </c>
      <c r="F213" s="11">
        <f>IF($B213="","",IFERROR(VLOOKUP($B213,'Cartera'!$A$5:$AC$104,21,FALSE),0))</f>
        <v/>
      </c>
      <c r="G213" s="10">
        <f>IF($B213="","",$E213*12)</f>
        <v/>
      </c>
      <c r="H213" s="11">
        <f>IF($B213="","",IFERROR(VLOOKUP($B213,'Cartera'!$A$5:$AC$104,25,FALSE),'Proyección 5 años'!$E$4))</f>
        <v/>
      </c>
      <c r="I213" s="10">
        <f>IF($B213="","",$G213*$H213)</f>
        <v/>
      </c>
      <c r="J213" s="10">
        <f>IF($B213="","",IFERROR(VLOOKUP($B213,'Cartera'!$A$5:$AC$104,22,FALSE)*12,0))</f>
        <v/>
      </c>
      <c r="K213" s="10">
        <f>IF($B213="","",IFERROR(VLOOKUP($B213,'Cartera'!$A$5:$AC$104,23,FALSE),0))</f>
        <v/>
      </c>
      <c r="L213" s="10">
        <f>IF($B213="","",IFERROR(VLOOKUP($B213,'Cartera'!$A$5:$AC$104,24,FALSE),0))</f>
        <v/>
      </c>
      <c r="M213" s="10">
        <f>IF($B213="","",$I213*'Proyección 5 años'!$E$3)</f>
        <v/>
      </c>
      <c r="N213" s="10">
        <f>IF($B213="","",$I213*'Proyección 5 años'!$B$4)</f>
        <v/>
      </c>
      <c r="O213" s="10">
        <f>IF($B213="","",SUM($J213:$N213))</f>
        <v/>
      </c>
      <c r="P213" s="10">
        <f>IF($B213="","",IFERROR(VLOOKUP($B213,'Cartera'!$A$5:$AC$104,15,FALSE)*VLOOKUP($B213,'Cartera'!$A$5:$AC$104,17,FALSE),0))</f>
        <v/>
      </c>
      <c r="Q213" s="10">
        <f>IF($B213="","",$D213*'Proyección 5 años'!$E$5)</f>
        <v/>
      </c>
      <c r="R213" s="10">
        <f>IF($B213="","",$I213-SUM($J213:$N213,$P213:$Q213))</f>
        <v/>
      </c>
      <c r="S213" s="10">
        <f>IF($B213="","",IF($R213&gt;0,$R213*'Proyección 5 años'!$B$5,0))</f>
        <v/>
      </c>
      <c r="T213" s="10">
        <f>IF($B213="","",$R213-$S213)</f>
        <v/>
      </c>
      <c r="U213" s="10">
        <f>IF($B213="","",MAX(0,IFERROR(VLOOKUP($B213,'Cartera'!$A$5:$AC$104,15,FALSE)-($A213-2026+1)*VLOOKUP($B213,'Cartera'!$A$5:$AC$104,19,FALSE)*12*0.55,0)))</f>
        <v/>
      </c>
      <c r="V213" s="10">
        <f>IF($B213="","",$D213*(1+'Proyección 5 años'!$B$3)^($A213-2026))</f>
        <v/>
      </c>
      <c r="W213" s="11">
        <f>IF($B213="","",'Proyección 5 años'!$B$3)</f>
        <v/>
      </c>
      <c r="X213" s="10">
        <f>IF($B213="","",$V213-$U213)</f>
        <v/>
      </c>
      <c r="Y213" s="11">
        <f>IF($B213="","",IFERROR($T213/$D213,0))</f>
        <v/>
      </c>
    </row>
    <row r="214" ht="21" customHeight="1">
      <c r="A214" s="3" t="n"/>
      <c r="B214" s="3" t="n"/>
      <c r="C214" s="15">
        <f>IF($B214="","",IFERROR(VLOOKUP($B214,'Cartera'!$A$5:$AC$104,5,FALSE),""))</f>
        <v/>
      </c>
      <c r="D214" s="7">
        <f>IF($B214="","",IFERROR(VLOOKUP($B214,'Cartera'!$A$5:$AC$104,14,FALSE),0))</f>
        <v/>
      </c>
      <c r="E214" s="7">
        <f>IF($B214="","",IFERROR(VLOOKUP($B214,'Cartera'!$A$5:$AC$104,20,FALSE)*(1+$F214)^($A214-2026),0))</f>
        <v/>
      </c>
      <c r="F214" s="9">
        <f>IF($B214="","",IFERROR(VLOOKUP($B214,'Cartera'!$A$5:$AC$104,21,FALSE),0))</f>
        <v/>
      </c>
      <c r="G214" s="7">
        <f>IF($B214="","",$E214*12)</f>
        <v/>
      </c>
      <c r="H214" s="9">
        <f>IF($B214="","",IFERROR(VLOOKUP($B214,'Cartera'!$A$5:$AC$104,25,FALSE),'Proyección 5 años'!$E$4))</f>
        <v/>
      </c>
      <c r="I214" s="7">
        <f>IF($B214="","",$G214*$H214)</f>
        <v/>
      </c>
      <c r="J214" s="7">
        <f>IF($B214="","",IFERROR(VLOOKUP($B214,'Cartera'!$A$5:$AC$104,22,FALSE)*12,0))</f>
        <v/>
      </c>
      <c r="K214" s="7">
        <f>IF($B214="","",IFERROR(VLOOKUP($B214,'Cartera'!$A$5:$AC$104,23,FALSE),0))</f>
        <v/>
      </c>
      <c r="L214" s="7">
        <f>IF($B214="","",IFERROR(VLOOKUP($B214,'Cartera'!$A$5:$AC$104,24,FALSE),0))</f>
        <v/>
      </c>
      <c r="M214" s="7">
        <f>IF($B214="","",$I214*'Proyección 5 años'!$E$3)</f>
        <v/>
      </c>
      <c r="N214" s="7">
        <f>IF($B214="","",$I214*'Proyección 5 años'!$B$4)</f>
        <v/>
      </c>
      <c r="O214" s="7">
        <f>IF($B214="","",SUM($J214:$N214))</f>
        <v/>
      </c>
      <c r="P214" s="7">
        <f>IF($B214="","",IFERROR(VLOOKUP($B214,'Cartera'!$A$5:$AC$104,15,FALSE)*VLOOKUP($B214,'Cartera'!$A$5:$AC$104,17,FALSE),0))</f>
        <v/>
      </c>
      <c r="Q214" s="7">
        <f>IF($B214="","",$D214*'Proyección 5 años'!$E$5)</f>
        <v/>
      </c>
      <c r="R214" s="7">
        <f>IF($B214="","",$I214-SUM($J214:$N214,$P214:$Q214))</f>
        <v/>
      </c>
      <c r="S214" s="7">
        <f>IF($B214="","",IF($R214&gt;0,$R214*'Proyección 5 años'!$B$5,0))</f>
        <v/>
      </c>
      <c r="T214" s="7">
        <f>IF($B214="","",$R214-$S214)</f>
        <v/>
      </c>
      <c r="U214" s="7">
        <f>IF($B214="","",MAX(0,IFERROR(VLOOKUP($B214,'Cartera'!$A$5:$AC$104,15,FALSE)-($A214-2026+1)*VLOOKUP($B214,'Cartera'!$A$5:$AC$104,19,FALSE)*12*0.55,0)))</f>
        <v/>
      </c>
      <c r="V214" s="7">
        <f>IF($B214="","",$D214*(1+'Proyección 5 años'!$B$3)^($A214-2026))</f>
        <v/>
      </c>
      <c r="W214" s="9">
        <f>IF($B214="","",'Proyección 5 años'!$B$3)</f>
        <v/>
      </c>
      <c r="X214" s="7">
        <f>IF($B214="","",$V214-$U214)</f>
        <v/>
      </c>
      <c r="Y214" s="9">
        <f>IF($B214="","",IFERROR($T214/$D214,0))</f>
        <v/>
      </c>
    </row>
    <row r="215" ht="21" customHeight="1">
      <c r="A215" s="3" t="n"/>
      <c r="B215" s="3" t="n"/>
      <c r="C215" s="16">
        <f>IF($B215="","",IFERROR(VLOOKUP($B215,'Cartera'!$A$5:$AC$104,5,FALSE),""))</f>
        <v/>
      </c>
      <c r="D215" s="10">
        <f>IF($B215="","",IFERROR(VLOOKUP($B215,'Cartera'!$A$5:$AC$104,14,FALSE),0))</f>
        <v/>
      </c>
      <c r="E215" s="10">
        <f>IF($B215="","",IFERROR(VLOOKUP($B215,'Cartera'!$A$5:$AC$104,20,FALSE)*(1+$F215)^($A215-2026),0))</f>
        <v/>
      </c>
      <c r="F215" s="11">
        <f>IF($B215="","",IFERROR(VLOOKUP($B215,'Cartera'!$A$5:$AC$104,21,FALSE),0))</f>
        <v/>
      </c>
      <c r="G215" s="10">
        <f>IF($B215="","",$E215*12)</f>
        <v/>
      </c>
      <c r="H215" s="11">
        <f>IF($B215="","",IFERROR(VLOOKUP($B215,'Cartera'!$A$5:$AC$104,25,FALSE),'Proyección 5 años'!$E$4))</f>
        <v/>
      </c>
      <c r="I215" s="10">
        <f>IF($B215="","",$G215*$H215)</f>
        <v/>
      </c>
      <c r="J215" s="10">
        <f>IF($B215="","",IFERROR(VLOOKUP($B215,'Cartera'!$A$5:$AC$104,22,FALSE)*12,0))</f>
        <v/>
      </c>
      <c r="K215" s="10">
        <f>IF($B215="","",IFERROR(VLOOKUP($B215,'Cartera'!$A$5:$AC$104,23,FALSE),0))</f>
        <v/>
      </c>
      <c r="L215" s="10">
        <f>IF($B215="","",IFERROR(VLOOKUP($B215,'Cartera'!$A$5:$AC$104,24,FALSE),0))</f>
        <v/>
      </c>
      <c r="M215" s="10">
        <f>IF($B215="","",$I215*'Proyección 5 años'!$E$3)</f>
        <v/>
      </c>
      <c r="N215" s="10">
        <f>IF($B215="","",$I215*'Proyección 5 años'!$B$4)</f>
        <v/>
      </c>
      <c r="O215" s="10">
        <f>IF($B215="","",SUM($J215:$N215))</f>
        <v/>
      </c>
      <c r="P215" s="10">
        <f>IF($B215="","",IFERROR(VLOOKUP($B215,'Cartera'!$A$5:$AC$104,15,FALSE)*VLOOKUP($B215,'Cartera'!$A$5:$AC$104,17,FALSE),0))</f>
        <v/>
      </c>
      <c r="Q215" s="10">
        <f>IF($B215="","",$D215*'Proyección 5 años'!$E$5)</f>
        <v/>
      </c>
      <c r="R215" s="10">
        <f>IF($B215="","",$I215-SUM($J215:$N215,$P215:$Q215))</f>
        <v/>
      </c>
      <c r="S215" s="10">
        <f>IF($B215="","",IF($R215&gt;0,$R215*'Proyección 5 años'!$B$5,0))</f>
        <v/>
      </c>
      <c r="T215" s="10">
        <f>IF($B215="","",$R215-$S215)</f>
        <v/>
      </c>
      <c r="U215" s="10">
        <f>IF($B215="","",MAX(0,IFERROR(VLOOKUP($B215,'Cartera'!$A$5:$AC$104,15,FALSE)-($A215-2026+1)*VLOOKUP($B215,'Cartera'!$A$5:$AC$104,19,FALSE)*12*0.55,0)))</f>
        <v/>
      </c>
      <c r="V215" s="10">
        <f>IF($B215="","",$D215*(1+'Proyección 5 años'!$B$3)^($A215-2026))</f>
        <v/>
      </c>
      <c r="W215" s="11">
        <f>IF($B215="","",'Proyección 5 años'!$B$3)</f>
        <v/>
      </c>
      <c r="X215" s="10">
        <f>IF($B215="","",$V215-$U215)</f>
        <v/>
      </c>
      <c r="Y215" s="11">
        <f>IF($B215="","",IFERROR($T215/$D215,0))</f>
        <v/>
      </c>
    </row>
    <row r="216" ht="21" customHeight="1">
      <c r="A216" s="3" t="n"/>
      <c r="B216" s="3" t="n"/>
      <c r="C216" s="15">
        <f>IF($B216="","",IFERROR(VLOOKUP($B216,'Cartera'!$A$5:$AC$104,5,FALSE),""))</f>
        <v/>
      </c>
      <c r="D216" s="7">
        <f>IF($B216="","",IFERROR(VLOOKUP($B216,'Cartera'!$A$5:$AC$104,14,FALSE),0))</f>
        <v/>
      </c>
      <c r="E216" s="7">
        <f>IF($B216="","",IFERROR(VLOOKUP($B216,'Cartera'!$A$5:$AC$104,20,FALSE)*(1+$F216)^($A216-2026),0))</f>
        <v/>
      </c>
      <c r="F216" s="9">
        <f>IF($B216="","",IFERROR(VLOOKUP($B216,'Cartera'!$A$5:$AC$104,21,FALSE),0))</f>
        <v/>
      </c>
      <c r="G216" s="7">
        <f>IF($B216="","",$E216*12)</f>
        <v/>
      </c>
      <c r="H216" s="9">
        <f>IF($B216="","",IFERROR(VLOOKUP($B216,'Cartera'!$A$5:$AC$104,25,FALSE),'Proyección 5 años'!$E$4))</f>
        <v/>
      </c>
      <c r="I216" s="7">
        <f>IF($B216="","",$G216*$H216)</f>
        <v/>
      </c>
      <c r="J216" s="7">
        <f>IF($B216="","",IFERROR(VLOOKUP($B216,'Cartera'!$A$5:$AC$104,22,FALSE)*12,0))</f>
        <v/>
      </c>
      <c r="K216" s="7">
        <f>IF($B216="","",IFERROR(VLOOKUP($B216,'Cartera'!$A$5:$AC$104,23,FALSE),0))</f>
        <v/>
      </c>
      <c r="L216" s="7">
        <f>IF($B216="","",IFERROR(VLOOKUP($B216,'Cartera'!$A$5:$AC$104,24,FALSE),0))</f>
        <v/>
      </c>
      <c r="M216" s="7">
        <f>IF($B216="","",$I216*'Proyección 5 años'!$E$3)</f>
        <v/>
      </c>
      <c r="N216" s="7">
        <f>IF($B216="","",$I216*'Proyección 5 años'!$B$4)</f>
        <v/>
      </c>
      <c r="O216" s="7">
        <f>IF($B216="","",SUM($J216:$N216))</f>
        <v/>
      </c>
      <c r="P216" s="7">
        <f>IF($B216="","",IFERROR(VLOOKUP($B216,'Cartera'!$A$5:$AC$104,15,FALSE)*VLOOKUP($B216,'Cartera'!$A$5:$AC$104,17,FALSE),0))</f>
        <v/>
      </c>
      <c r="Q216" s="7">
        <f>IF($B216="","",$D216*'Proyección 5 años'!$E$5)</f>
        <v/>
      </c>
      <c r="R216" s="7">
        <f>IF($B216="","",$I216-SUM($J216:$N216,$P216:$Q216))</f>
        <v/>
      </c>
      <c r="S216" s="7">
        <f>IF($B216="","",IF($R216&gt;0,$R216*'Proyección 5 años'!$B$5,0))</f>
        <v/>
      </c>
      <c r="T216" s="7">
        <f>IF($B216="","",$R216-$S216)</f>
        <v/>
      </c>
      <c r="U216" s="7">
        <f>IF($B216="","",MAX(0,IFERROR(VLOOKUP($B216,'Cartera'!$A$5:$AC$104,15,FALSE)-($A216-2026+1)*VLOOKUP($B216,'Cartera'!$A$5:$AC$104,19,FALSE)*12*0.55,0)))</f>
        <v/>
      </c>
      <c r="V216" s="7">
        <f>IF($B216="","",$D216*(1+'Proyección 5 años'!$B$3)^($A216-2026))</f>
        <v/>
      </c>
      <c r="W216" s="9">
        <f>IF($B216="","",'Proyección 5 años'!$B$3)</f>
        <v/>
      </c>
      <c r="X216" s="7">
        <f>IF($B216="","",$V216-$U216)</f>
        <v/>
      </c>
      <c r="Y216" s="9">
        <f>IF($B216="","",IFERROR($T216/$D216,0))</f>
        <v/>
      </c>
    </row>
    <row r="217" ht="21" customHeight="1">
      <c r="A217" s="3" t="n"/>
      <c r="B217" s="3" t="n"/>
      <c r="C217" s="16">
        <f>IF($B217="","",IFERROR(VLOOKUP($B217,'Cartera'!$A$5:$AC$104,5,FALSE),""))</f>
        <v/>
      </c>
      <c r="D217" s="10">
        <f>IF($B217="","",IFERROR(VLOOKUP($B217,'Cartera'!$A$5:$AC$104,14,FALSE),0))</f>
        <v/>
      </c>
      <c r="E217" s="10">
        <f>IF($B217="","",IFERROR(VLOOKUP($B217,'Cartera'!$A$5:$AC$104,20,FALSE)*(1+$F217)^($A217-2026),0))</f>
        <v/>
      </c>
      <c r="F217" s="11">
        <f>IF($B217="","",IFERROR(VLOOKUP($B217,'Cartera'!$A$5:$AC$104,21,FALSE),0))</f>
        <v/>
      </c>
      <c r="G217" s="10">
        <f>IF($B217="","",$E217*12)</f>
        <v/>
      </c>
      <c r="H217" s="11">
        <f>IF($B217="","",IFERROR(VLOOKUP($B217,'Cartera'!$A$5:$AC$104,25,FALSE),'Proyección 5 años'!$E$4))</f>
        <v/>
      </c>
      <c r="I217" s="10">
        <f>IF($B217="","",$G217*$H217)</f>
        <v/>
      </c>
      <c r="J217" s="10">
        <f>IF($B217="","",IFERROR(VLOOKUP($B217,'Cartera'!$A$5:$AC$104,22,FALSE)*12,0))</f>
        <v/>
      </c>
      <c r="K217" s="10">
        <f>IF($B217="","",IFERROR(VLOOKUP($B217,'Cartera'!$A$5:$AC$104,23,FALSE),0))</f>
        <v/>
      </c>
      <c r="L217" s="10">
        <f>IF($B217="","",IFERROR(VLOOKUP($B217,'Cartera'!$A$5:$AC$104,24,FALSE),0))</f>
        <v/>
      </c>
      <c r="M217" s="10">
        <f>IF($B217="","",$I217*'Proyección 5 años'!$E$3)</f>
        <v/>
      </c>
      <c r="N217" s="10">
        <f>IF($B217="","",$I217*'Proyección 5 años'!$B$4)</f>
        <v/>
      </c>
      <c r="O217" s="10">
        <f>IF($B217="","",SUM($J217:$N217))</f>
        <v/>
      </c>
      <c r="P217" s="10">
        <f>IF($B217="","",IFERROR(VLOOKUP($B217,'Cartera'!$A$5:$AC$104,15,FALSE)*VLOOKUP($B217,'Cartera'!$A$5:$AC$104,17,FALSE),0))</f>
        <v/>
      </c>
      <c r="Q217" s="10">
        <f>IF($B217="","",$D217*'Proyección 5 años'!$E$5)</f>
        <v/>
      </c>
      <c r="R217" s="10">
        <f>IF($B217="","",$I217-SUM($J217:$N217,$P217:$Q217))</f>
        <v/>
      </c>
      <c r="S217" s="10">
        <f>IF($B217="","",IF($R217&gt;0,$R217*'Proyección 5 años'!$B$5,0))</f>
        <v/>
      </c>
      <c r="T217" s="10">
        <f>IF($B217="","",$R217-$S217)</f>
        <v/>
      </c>
      <c r="U217" s="10">
        <f>IF($B217="","",MAX(0,IFERROR(VLOOKUP($B217,'Cartera'!$A$5:$AC$104,15,FALSE)-($A217-2026+1)*VLOOKUP($B217,'Cartera'!$A$5:$AC$104,19,FALSE)*12*0.55,0)))</f>
        <v/>
      </c>
      <c r="V217" s="10">
        <f>IF($B217="","",$D217*(1+'Proyección 5 años'!$B$3)^($A217-2026))</f>
        <v/>
      </c>
      <c r="W217" s="11">
        <f>IF($B217="","",'Proyección 5 años'!$B$3)</f>
        <v/>
      </c>
      <c r="X217" s="10">
        <f>IF($B217="","",$V217-$U217)</f>
        <v/>
      </c>
      <c r="Y217" s="11">
        <f>IF($B217="","",IFERROR($T217/$D217,0))</f>
        <v/>
      </c>
    </row>
    <row r="218" ht="21" customHeight="1">
      <c r="A218" s="3" t="n"/>
      <c r="B218" s="3" t="n"/>
      <c r="C218" s="15">
        <f>IF($B218="","",IFERROR(VLOOKUP($B218,'Cartera'!$A$5:$AC$104,5,FALSE),""))</f>
        <v/>
      </c>
      <c r="D218" s="7">
        <f>IF($B218="","",IFERROR(VLOOKUP($B218,'Cartera'!$A$5:$AC$104,14,FALSE),0))</f>
        <v/>
      </c>
      <c r="E218" s="7">
        <f>IF($B218="","",IFERROR(VLOOKUP($B218,'Cartera'!$A$5:$AC$104,20,FALSE)*(1+$F218)^($A218-2026),0))</f>
        <v/>
      </c>
      <c r="F218" s="9">
        <f>IF($B218="","",IFERROR(VLOOKUP($B218,'Cartera'!$A$5:$AC$104,21,FALSE),0))</f>
        <v/>
      </c>
      <c r="G218" s="7">
        <f>IF($B218="","",$E218*12)</f>
        <v/>
      </c>
      <c r="H218" s="9">
        <f>IF($B218="","",IFERROR(VLOOKUP($B218,'Cartera'!$A$5:$AC$104,25,FALSE),'Proyección 5 años'!$E$4))</f>
        <v/>
      </c>
      <c r="I218" s="7">
        <f>IF($B218="","",$G218*$H218)</f>
        <v/>
      </c>
      <c r="J218" s="7">
        <f>IF($B218="","",IFERROR(VLOOKUP($B218,'Cartera'!$A$5:$AC$104,22,FALSE)*12,0))</f>
        <v/>
      </c>
      <c r="K218" s="7">
        <f>IF($B218="","",IFERROR(VLOOKUP($B218,'Cartera'!$A$5:$AC$104,23,FALSE),0))</f>
        <v/>
      </c>
      <c r="L218" s="7">
        <f>IF($B218="","",IFERROR(VLOOKUP($B218,'Cartera'!$A$5:$AC$104,24,FALSE),0))</f>
        <v/>
      </c>
      <c r="M218" s="7">
        <f>IF($B218="","",$I218*'Proyección 5 años'!$E$3)</f>
        <v/>
      </c>
      <c r="N218" s="7">
        <f>IF($B218="","",$I218*'Proyección 5 años'!$B$4)</f>
        <v/>
      </c>
      <c r="O218" s="7">
        <f>IF($B218="","",SUM($J218:$N218))</f>
        <v/>
      </c>
      <c r="P218" s="7">
        <f>IF($B218="","",IFERROR(VLOOKUP($B218,'Cartera'!$A$5:$AC$104,15,FALSE)*VLOOKUP($B218,'Cartera'!$A$5:$AC$104,17,FALSE),0))</f>
        <v/>
      </c>
      <c r="Q218" s="7">
        <f>IF($B218="","",$D218*'Proyección 5 años'!$E$5)</f>
        <v/>
      </c>
      <c r="R218" s="7">
        <f>IF($B218="","",$I218-SUM($J218:$N218,$P218:$Q218))</f>
        <v/>
      </c>
      <c r="S218" s="7">
        <f>IF($B218="","",IF($R218&gt;0,$R218*'Proyección 5 años'!$B$5,0))</f>
        <v/>
      </c>
      <c r="T218" s="7">
        <f>IF($B218="","",$R218-$S218)</f>
        <v/>
      </c>
      <c r="U218" s="7">
        <f>IF($B218="","",MAX(0,IFERROR(VLOOKUP($B218,'Cartera'!$A$5:$AC$104,15,FALSE)-($A218-2026+1)*VLOOKUP($B218,'Cartera'!$A$5:$AC$104,19,FALSE)*12*0.55,0)))</f>
        <v/>
      </c>
      <c r="V218" s="7">
        <f>IF($B218="","",$D218*(1+'Proyección 5 años'!$B$3)^($A218-2026))</f>
        <v/>
      </c>
      <c r="W218" s="9">
        <f>IF($B218="","",'Proyección 5 años'!$B$3)</f>
        <v/>
      </c>
      <c r="X218" s="7">
        <f>IF($B218="","",$V218-$U218)</f>
        <v/>
      </c>
      <c r="Y218" s="9">
        <f>IF($B218="","",IFERROR($T218/$D218,0))</f>
        <v/>
      </c>
    </row>
    <row r="219" ht="21" customHeight="1">
      <c r="A219" s="3" t="n"/>
      <c r="B219" s="3" t="n"/>
      <c r="C219" s="16">
        <f>IF($B219="","",IFERROR(VLOOKUP($B219,'Cartera'!$A$5:$AC$104,5,FALSE),""))</f>
        <v/>
      </c>
      <c r="D219" s="10">
        <f>IF($B219="","",IFERROR(VLOOKUP($B219,'Cartera'!$A$5:$AC$104,14,FALSE),0))</f>
        <v/>
      </c>
      <c r="E219" s="10">
        <f>IF($B219="","",IFERROR(VLOOKUP($B219,'Cartera'!$A$5:$AC$104,20,FALSE)*(1+$F219)^($A219-2026),0))</f>
        <v/>
      </c>
      <c r="F219" s="11">
        <f>IF($B219="","",IFERROR(VLOOKUP($B219,'Cartera'!$A$5:$AC$104,21,FALSE),0))</f>
        <v/>
      </c>
      <c r="G219" s="10">
        <f>IF($B219="","",$E219*12)</f>
        <v/>
      </c>
      <c r="H219" s="11">
        <f>IF($B219="","",IFERROR(VLOOKUP($B219,'Cartera'!$A$5:$AC$104,25,FALSE),'Proyección 5 años'!$E$4))</f>
        <v/>
      </c>
      <c r="I219" s="10">
        <f>IF($B219="","",$G219*$H219)</f>
        <v/>
      </c>
      <c r="J219" s="10">
        <f>IF($B219="","",IFERROR(VLOOKUP($B219,'Cartera'!$A$5:$AC$104,22,FALSE)*12,0))</f>
        <v/>
      </c>
      <c r="K219" s="10">
        <f>IF($B219="","",IFERROR(VLOOKUP($B219,'Cartera'!$A$5:$AC$104,23,FALSE),0))</f>
        <v/>
      </c>
      <c r="L219" s="10">
        <f>IF($B219="","",IFERROR(VLOOKUP($B219,'Cartera'!$A$5:$AC$104,24,FALSE),0))</f>
        <v/>
      </c>
      <c r="M219" s="10">
        <f>IF($B219="","",$I219*'Proyección 5 años'!$E$3)</f>
        <v/>
      </c>
      <c r="N219" s="10">
        <f>IF($B219="","",$I219*'Proyección 5 años'!$B$4)</f>
        <v/>
      </c>
      <c r="O219" s="10">
        <f>IF($B219="","",SUM($J219:$N219))</f>
        <v/>
      </c>
      <c r="P219" s="10">
        <f>IF($B219="","",IFERROR(VLOOKUP($B219,'Cartera'!$A$5:$AC$104,15,FALSE)*VLOOKUP($B219,'Cartera'!$A$5:$AC$104,17,FALSE),0))</f>
        <v/>
      </c>
      <c r="Q219" s="10">
        <f>IF($B219="","",$D219*'Proyección 5 años'!$E$5)</f>
        <v/>
      </c>
      <c r="R219" s="10">
        <f>IF($B219="","",$I219-SUM($J219:$N219,$P219:$Q219))</f>
        <v/>
      </c>
      <c r="S219" s="10">
        <f>IF($B219="","",IF($R219&gt;0,$R219*'Proyección 5 años'!$B$5,0))</f>
        <v/>
      </c>
      <c r="T219" s="10">
        <f>IF($B219="","",$R219-$S219)</f>
        <v/>
      </c>
      <c r="U219" s="10">
        <f>IF($B219="","",MAX(0,IFERROR(VLOOKUP($B219,'Cartera'!$A$5:$AC$104,15,FALSE)-($A219-2026+1)*VLOOKUP($B219,'Cartera'!$A$5:$AC$104,19,FALSE)*12*0.55,0)))</f>
        <v/>
      </c>
      <c r="V219" s="10">
        <f>IF($B219="","",$D219*(1+'Proyección 5 años'!$B$3)^($A219-2026))</f>
        <v/>
      </c>
      <c r="W219" s="11">
        <f>IF($B219="","",'Proyección 5 años'!$B$3)</f>
        <v/>
      </c>
      <c r="X219" s="10">
        <f>IF($B219="","",$V219-$U219)</f>
        <v/>
      </c>
      <c r="Y219" s="11">
        <f>IF($B219="","",IFERROR($T219/$D219,0))</f>
        <v/>
      </c>
    </row>
    <row r="220" ht="21" customHeight="1">
      <c r="A220" s="3" t="n"/>
      <c r="B220" s="3" t="n"/>
      <c r="C220" s="15">
        <f>IF($B220="","",IFERROR(VLOOKUP($B220,'Cartera'!$A$5:$AC$104,5,FALSE),""))</f>
        <v/>
      </c>
      <c r="D220" s="7">
        <f>IF($B220="","",IFERROR(VLOOKUP($B220,'Cartera'!$A$5:$AC$104,14,FALSE),0))</f>
        <v/>
      </c>
      <c r="E220" s="7">
        <f>IF($B220="","",IFERROR(VLOOKUP($B220,'Cartera'!$A$5:$AC$104,20,FALSE)*(1+$F220)^($A220-2026),0))</f>
        <v/>
      </c>
      <c r="F220" s="9">
        <f>IF($B220="","",IFERROR(VLOOKUP($B220,'Cartera'!$A$5:$AC$104,21,FALSE),0))</f>
        <v/>
      </c>
      <c r="G220" s="7">
        <f>IF($B220="","",$E220*12)</f>
        <v/>
      </c>
      <c r="H220" s="9">
        <f>IF($B220="","",IFERROR(VLOOKUP($B220,'Cartera'!$A$5:$AC$104,25,FALSE),'Proyección 5 años'!$E$4))</f>
        <v/>
      </c>
      <c r="I220" s="7">
        <f>IF($B220="","",$G220*$H220)</f>
        <v/>
      </c>
      <c r="J220" s="7">
        <f>IF($B220="","",IFERROR(VLOOKUP($B220,'Cartera'!$A$5:$AC$104,22,FALSE)*12,0))</f>
        <v/>
      </c>
      <c r="K220" s="7">
        <f>IF($B220="","",IFERROR(VLOOKUP($B220,'Cartera'!$A$5:$AC$104,23,FALSE),0))</f>
        <v/>
      </c>
      <c r="L220" s="7">
        <f>IF($B220="","",IFERROR(VLOOKUP($B220,'Cartera'!$A$5:$AC$104,24,FALSE),0))</f>
        <v/>
      </c>
      <c r="M220" s="7">
        <f>IF($B220="","",$I220*'Proyección 5 años'!$E$3)</f>
        <v/>
      </c>
      <c r="N220" s="7">
        <f>IF($B220="","",$I220*'Proyección 5 años'!$B$4)</f>
        <v/>
      </c>
      <c r="O220" s="7">
        <f>IF($B220="","",SUM($J220:$N220))</f>
        <v/>
      </c>
      <c r="P220" s="7">
        <f>IF($B220="","",IFERROR(VLOOKUP($B220,'Cartera'!$A$5:$AC$104,15,FALSE)*VLOOKUP($B220,'Cartera'!$A$5:$AC$104,17,FALSE),0))</f>
        <v/>
      </c>
      <c r="Q220" s="7">
        <f>IF($B220="","",$D220*'Proyección 5 años'!$E$5)</f>
        <v/>
      </c>
      <c r="R220" s="7">
        <f>IF($B220="","",$I220-SUM($J220:$N220,$P220:$Q220))</f>
        <v/>
      </c>
      <c r="S220" s="7">
        <f>IF($B220="","",IF($R220&gt;0,$R220*'Proyección 5 años'!$B$5,0))</f>
        <v/>
      </c>
      <c r="T220" s="7">
        <f>IF($B220="","",$R220-$S220)</f>
        <v/>
      </c>
      <c r="U220" s="7">
        <f>IF($B220="","",MAX(0,IFERROR(VLOOKUP($B220,'Cartera'!$A$5:$AC$104,15,FALSE)-($A220-2026+1)*VLOOKUP($B220,'Cartera'!$A$5:$AC$104,19,FALSE)*12*0.55,0)))</f>
        <v/>
      </c>
      <c r="V220" s="7">
        <f>IF($B220="","",$D220*(1+'Proyección 5 años'!$B$3)^($A220-2026))</f>
        <v/>
      </c>
      <c r="W220" s="9">
        <f>IF($B220="","",'Proyección 5 años'!$B$3)</f>
        <v/>
      </c>
      <c r="X220" s="7">
        <f>IF($B220="","",$V220-$U220)</f>
        <v/>
      </c>
      <c r="Y220" s="9">
        <f>IF($B220="","",IFERROR($T220/$D220,0))</f>
        <v/>
      </c>
    </row>
    <row r="221" ht="21" customHeight="1">
      <c r="A221" s="3" t="n"/>
      <c r="B221" s="3" t="n"/>
      <c r="C221" s="16">
        <f>IF($B221="","",IFERROR(VLOOKUP($B221,'Cartera'!$A$5:$AC$104,5,FALSE),""))</f>
        <v/>
      </c>
      <c r="D221" s="10">
        <f>IF($B221="","",IFERROR(VLOOKUP($B221,'Cartera'!$A$5:$AC$104,14,FALSE),0))</f>
        <v/>
      </c>
      <c r="E221" s="10">
        <f>IF($B221="","",IFERROR(VLOOKUP($B221,'Cartera'!$A$5:$AC$104,20,FALSE)*(1+$F221)^($A221-2026),0))</f>
        <v/>
      </c>
      <c r="F221" s="11">
        <f>IF($B221="","",IFERROR(VLOOKUP($B221,'Cartera'!$A$5:$AC$104,21,FALSE),0))</f>
        <v/>
      </c>
      <c r="G221" s="10">
        <f>IF($B221="","",$E221*12)</f>
        <v/>
      </c>
      <c r="H221" s="11">
        <f>IF($B221="","",IFERROR(VLOOKUP($B221,'Cartera'!$A$5:$AC$104,25,FALSE),'Proyección 5 años'!$E$4))</f>
        <v/>
      </c>
      <c r="I221" s="10">
        <f>IF($B221="","",$G221*$H221)</f>
        <v/>
      </c>
      <c r="J221" s="10">
        <f>IF($B221="","",IFERROR(VLOOKUP($B221,'Cartera'!$A$5:$AC$104,22,FALSE)*12,0))</f>
        <v/>
      </c>
      <c r="K221" s="10">
        <f>IF($B221="","",IFERROR(VLOOKUP($B221,'Cartera'!$A$5:$AC$104,23,FALSE),0))</f>
        <v/>
      </c>
      <c r="L221" s="10">
        <f>IF($B221="","",IFERROR(VLOOKUP($B221,'Cartera'!$A$5:$AC$104,24,FALSE),0))</f>
        <v/>
      </c>
      <c r="M221" s="10">
        <f>IF($B221="","",$I221*'Proyección 5 años'!$E$3)</f>
        <v/>
      </c>
      <c r="N221" s="10">
        <f>IF($B221="","",$I221*'Proyección 5 años'!$B$4)</f>
        <v/>
      </c>
      <c r="O221" s="10">
        <f>IF($B221="","",SUM($J221:$N221))</f>
        <v/>
      </c>
      <c r="P221" s="10">
        <f>IF($B221="","",IFERROR(VLOOKUP($B221,'Cartera'!$A$5:$AC$104,15,FALSE)*VLOOKUP($B221,'Cartera'!$A$5:$AC$104,17,FALSE),0))</f>
        <v/>
      </c>
      <c r="Q221" s="10">
        <f>IF($B221="","",$D221*'Proyección 5 años'!$E$5)</f>
        <v/>
      </c>
      <c r="R221" s="10">
        <f>IF($B221="","",$I221-SUM($J221:$N221,$P221:$Q221))</f>
        <v/>
      </c>
      <c r="S221" s="10">
        <f>IF($B221="","",IF($R221&gt;0,$R221*'Proyección 5 años'!$B$5,0))</f>
        <v/>
      </c>
      <c r="T221" s="10">
        <f>IF($B221="","",$R221-$S221)</f>
        <v/>
      </c>
      <c r="U221" s="10">
        <f>IF($B221="","",MAX(0,IFERROR(VLOOKUP($B221,'Cartera'!$A$5:$AC$104,15,FALSE)-($A221-2026+1)*VLOOKUP($B221,'Cartera'!$A$5:$AC$104,19,FALSE)*12*0.55,0)))</f>
        <v/>
      </c>
      <c r="V221" s="10">
        <f>IF($B221="","",$D221*(1+'Proyección 5 años'!$B$3)^($A221-2026))</f>
        <v/>
      </c>
      <c r="W221" s="11">
        <f>IF($B221="","",'Proyección 5 años'!$B$3)</f>
        <v/>
      </c>
      <c r="X221" s="10">
        <f>IF($B221="","",$V221-$U221)</f>
        <v/>
      </c>
      <c r="Y221" s="11">
        <f>IF($B221="","",IFERROR($T221/$D221,0))</f>
        <v/>
      </c>
    </row>
    <row r="222" ht="21" customHeight="1">
      <c r="A222" s="3" t="n"/>
      <c r="B222" s="3" t="n"/>
      <c r="C222" s="15">
        <f>IF($B222="","",IFERROR(VLOOKUP($B222,'Cartera'!$A$5:$AC$104,5,FALSE),""))</f>
        <v/>
      </c>
      <c r="D222" s="7">
        <f>IF($B222="","",IFERROR(VLOOKUP($B222,'Cartera'!$A$5:$AC$104,14,FALSE),0))</f>
        <v/>
      </c>
      <c r="E222" s="7">
        <f>IF($B222="","",IFERROR(VLOOKUP($B222,'Cartera'!$A$5:$AC$104,20,FALSE)*(1+$F222)^($A222-2026),0))</f>
        <v/>
      </c>
      <c r="F222" s="9">
        <f>IF($B222="","",IFERROR(VLOOKUP($B222,'Cartera'!$A$5:$AC$104,21,FALSE),0))</f>
        <v/>
      </c>
      <c r="G222" s="7">
        <f>IF($B222="","",$E222*12)</f>
        <v/>
      </c>
      <c r="H222" s="9">
        <f>IF($B222="","",IFERROR(VLOOKUP($B222,'Cartera'!$A$5:$AC$104,25,FALSE),'Proyección 5 años'!$E$4))</f>
        <v/>
      </c>
      <c r="I222" s="7">
        <f>IF($B222="","",$G222*$H222)</f>
        <v/>
      </c>
      <c r="J222" s="7">
        <f>IF($B222="","",IFERROR(VLOOKUP($B222,'Cartera'!$A$5:$AC$104,22,FALSE)*12,0))</f>
        <v/>
      </c>
      <c r="K222" s="7">
        <f>IF($B222="","",IFERROR(VLOOKUP($B222,'Cartera'!$A$5:$AC$104,23,FALSE),0))</f>
        <v/>
      </c>
      <c r="L222" s="7">
        <f>IF($B222="","",IFERROR(VLOOKUP($B222,'Cartera'!$A$5:$AC$104,24,FALSE),0))</f>
        <v/>
      </c>
      <c r="M222" s="7">
        <f>IF($B222="","",$I222*'Proyección 5 años'!$E$3)</f>
        <v/>
      </c>
      <c r="N222" s="7">
        <f>IF($B222="","",$I222*'Proyección 5 años'!$B$4)</f>
        <v/>
      </c>
      <c r="O222" s="7">
        <f>IF($B222="","",SUM($J222:$N222))</f>
        <v/>
      </c>
      <c r="P222" s="7">
        <f>IF($B222="","",IFERROR(VLOOKUP($B222,'Cartera'!$A$5:$AC$104,15,FALSE)*VLOOKUP($B222,'Cartera'!$A$5:$AC$104,17,FALSE),0))</f>
        <v/>
      </c>
      <c r="Q222" s="7">
        <f>IF($B222="","",$D222*'Proyección 5 años'!$E$5)</f>
        <v/>
      </c>
      <c r="R222" s="7">
        <f>IF($B222="","",$I222-SUM($J222:$N222,$P222:$Q222))</f>
        <v/>
      </c>
      <c r="S222" s="7">
        <f>IF($B222="","",IF($R222&gt;0,$R222*'Proyección 5 años'!$B$5,0))</f>
        <v/>
      </c>
      <c r="T222" s="7">
        <f>IF($B222="","",$R222-$S222)</f>
        <v/>
      </c>
      <c r="U222" s="7">
        <f>IF($B222="","",MAX(0,IFERROR(VLOOKUP($B222,'Cartera'!$A$5:$AC$104,15,FALSE)-($A222-2026+1)*VLOOKUP($B222,'Cartera'!$A$5:$AC$104,19,FALSE)*12*0.55,0)))</f>
        <v/>
      </c>
      <c r="V222" s="7">
        <f>IF($B222="","",$D222*(1+'Proyección 5 años'!$B$3)^($A222-2026))</f>
        <v/>
      </c>
      <c r="W222" s="9">
        <f>IF($B222="","",'Proyección 5 años'!$B$3)</f>
        <v/>
      </c>
      <c r="X222" s="7">
        <f>IF($B222="","",$V222-$U222)</f>
        <v/>
      </c>
      <c r="Y222" s="9">
        <f>IF($B222="","",IFERROR($T222/$D222,0))</f>
        <v/>
      </c>
    </row>
    <row r="223" ht="21" customHeight="1">
      <c r="A223" s="3" t="n"/>
      <c r="B223" s="3" t="n"/>
      <c r="C223" s="16">
        <f>IF($B223="","",IFERROR(VLOOKUP($B223,'Cartera'!$A$5:$AC$104,5,FALSE),""))</f>
        <v/>
      </c>
      <c r="D223" s="10">
        <f>IF($B223="","",IFERROR(VLOOKUP($B223,'Cartera'!$A$5:$AC$104,14,FALSE),0))</f>
        <v/>
      </c>
      <c r="E223" s="10">
        <f>IF($B223="","",IFERROR(VLOOKUP($B223,'Cartera'!$A$5:$AC$104,20,FALSE)*(1+$F223)^($A223-2026),0))</f>
        <v/>
      </c>
      <c r="F223" s="11">
        <f>IF($B223="","",IFERROR(VLOOKUP($B223,'Cartera'!$A$5:$AC$104,21,FALSE),0))</f>
        <v/>
      </c>
      <c r="G223" s="10">
        <f>IF($B223="","",$E223*12)</f>
        <v/>
      </c>
      <c r="H223" s="11">
        <f>IF($B223="","",IFERROR(VLOOKUP($B223,'Cartera'!$A$5:$AC$104,25,FALSE),'Proyección 5 años'!$E$4))</f>
        <v/>
      </c>
      <c r="I223" s="10">
        <f>IF($B223="","",$G223*$H223)</f>
        <v/>
      </c>
      <c r="J223" s="10">
        <f>IF($B223="","",IFERROR(VLOOKUP($B223,'Cartera'!$A$5:$AC$104,22,FALSE)*12,0))</f>
        <v/>
      </c>
      <c r="K223" s="10">
        <f>IF($B223="","",IFERROR(VLOOKUP($B223,'Cartera'!$A$5:$AC$104,23,FALSE),0))</f>
        <v/>
      </c>
      <c r="L223" s="10">
        <f>IF($B223="","",IFERROR(VLOOKUP($B223,'Cartera'!$A$5:$AC$104,24,FALSE),0))</f>
        <v/>
      </c>
      <c r="M223" s="10">
        <f>IF($B223="","",$I223*'Proyección 5 años'!$E$3)</f>
        <v/>
      </c>
      <c r="N223" s="10">
        <f>IF($B223="","",$I223*'Proyección 5 años'!$B$4)</f>
        <v/>
      </c>
      <c r="O223" s="10">
        <f>IF($B223="","",SUM($J223:$N223))</f>
        <v/>
      </c>
      <c r="P223" s="10">
        <f>IF($B223="","",IFERROR(VLOOKUP($B223,'Cartera'!$A$5:$AC$104,15,FALSE)*VLOOKUP($B223,'Cartera'!$A$5:$AC$104,17,FALSE),0))</f>
        <v/>
      </c>
      <c r="Q223" s="10">
        <f>IF($B223="","",$D223*'Proyección 5 años'!$E$5)</f>
        <v/>
      </c>
      <c r="R223" s="10">
        <f>IF($B223="","",$I223-SUM($J223:$N223,$P223:$Q223))</f>
        <v/>
      </c>
      <c r="S223" s="10">
        <f>IF($B223="","",IF($R223&gt;0,$R223*'Proyección 5 años'!$B$5,0))</f>
        <v/>
      </c>
      <c r="T223" s="10">
        <f>IF($B223="","",$R223-$S223)</f>
        <v/>
      </c>
      <c r="U223" s="10">
        <f>IF($B223="","",MAX(0,IFERROR(VLOOKUP($B223,'Cartera'!$A$5:$AC$104,15,FALSE)-($A223-2026+1)*VLOOKUP($B223,'Cartera'!$A$5:$AC$104,19,FALSE)*12*0.55,0)))</f>
        <v/>
      </c>
      <c r="V223" s="10">
        <f>IF($B223="","",$D223*(1+'Proyección 5 años'!$B$3)^($A223-2026))</f>
        <v/>
      </c>
      <c r="W223" s="11">
        <f>IF($B223="","",'Proyección 5 años'!$B$3)</f>
        <v/>
      </c>
      <c r="X223" s="10">
        <f>IF($B223="","",$V223-$U223)</f>
        <v/>
      </c>
      <c r="Y223" s="11">
        <f>IF($B223="","",IFERROR($T223/$D223,0))</f>
        <v/>
      </c>
    </row>
    <row r="224" ht="21" customHeight="1">
      <c r="A224" s="3" t="n"/>
      <c r="B224" s="3" t="n"/>
      <c r="C224" s="15">
        <f>IF($B224="","",IFERROR(VLOOKUP($B224,'Cartera'!$A$5:$AC$104,5,FALSE),""))</f>
        <v/>
      </c>
      <c r="D224" s="7">
        <f>IF($B224="","",IFERROR(VLOOKUP($B224,'Cartera'!$A$5:$AC$104,14,FALSE),0))</f>
        <v/>
      </c>
      <c r="E224" s="7">
        <f>IF($B224="","",IFERROR(VLOOKUP($B224,'Cartera'!$A$5:$AC$104,20,FALSE)*(1+$F224)^($A224-2026),0))</f>
        <v/>
      </c>
      <c r="F224" s="9">
        <f>IF($B224="","",IFERROR(VLOOKUP($B224,'Cartera'!$A$5:$AC$104,21,FALSE),0))</f>
        <v/>
      </c>
      <c r="G224" s="7">
        <f>IF($B224="","",$E224*12)</f>
        <v/>
      </c>
      <c r="H224" s="9">
        <f>IF($B224="","",IFERROR(VLOOKUP($B224,'Cartera'!$A$5:$AC$104,25,FALSE),'Proyección 5 años'!$E$4))</f>
        <v/>
      </c>
      <c r="I224" s="7">
        <f>IF($B224="","",$G224*$H224)</f>
        <v/>
      </c>
      <c r="J224" s="7">
        <f>IF($B224="","",IFERROR(VLOOKUP($B224,'Cartera'!$A$5:$AC$104,22,FALSE)*12,0))</f>
        <v/>
      </c>
      <c r="K224" s="7">
        <f>IF($B224="","",IFERROR(VLOOKUP($B224,'Cartera'!$A$5:$AC$104,23,FALSE),0))</f>
        <v/>
      </c>
      <c r="L224" s="7">
        <f>IF($B224="","",IFERROR(VLOOKUP($B224,'Cartera'!$A$5:$AC$104,24,FALSE),0))</f>
        <v/>
      </c>
      <c r="M224" s="7">
        <f>IF($B224="","",$I224*'Proyección 5 años'!$E$3)</f>
        <v/>
      </c>
      <c r="N224" s="7">
        <f>IF($B224="","",$I224*'Proyección 5 años'!$B$4)</f>
        <v/>
      </c>
      <c r="O224" s="7">
        <f>IF($B224="","",SUM($J224:$N224))</f>
        <v/>
      </c>
      <c r="P224" s="7">
        <f>IF($B224="","",IFERROR(VLOOKUP($B224,'Cartera'!$A$5:$AC$104,15,FALSE)*VLOOKUP($B224,'Cartera'!$A$5:$AC$104,17,FALSE),0))</f>
        <v/>
      </c>
      <c r="Q224" s="7">
        <f>IF($B224="","",$D224*'Proyección 5 años'!$E$5)</f>
        <v/>
      </c>
      <c r="R224" s="7">
        <f>IF($B224="","",$I224-SUM($J224:$N224,$P224:$Q224))</f>
        <v/>
      </c>
      <c r="S224" s="7">
        <f>IF($B224="","",IF($R224&gt;0,$R224*'Proyección 5 años'!$B$5,0))</f>
        <v/>
      </c>
      <c r="T224" s="7">
        <f>IF($B224="","",$R224-$S224)</f>
        <v/>
      </c>
      <c r="U224" s="7">
        <f>IF($B224="","",MAX(0,IFERROR(VLOOKUP($B224,'Cartera'!$A$5:$AC$104,15,FALSE)-($A224-2026+1)*VLOOKUP($B224,'Cartera'!$A$5:$AC$104,19,FALSE)*12*0.55,0)))</f>
        <v/>
      </c>
      <c r="V224" s="7">
        <f>IF($B224="","",$D224*(1+'Proyección 5 años'!$B$3)^($A224-2026))</f>
        <v/>
      </c>
      <c r="W224" s="9">
        <f>IF($B224="","",'Proyección 5 años'!$B$3)</f>
        <v/>
      </c>
      <c r="X224" s="7">
        <f>IF($B224="","",$V224-$U224)</f>
        <v/>
      </c>
      <c r="Y224" s="9">
        <f>IF($B224="","",IFERROR($T224/$D224,0))</f>
        <v/>
      </c>
    </row>
    <row r="225" ht="21" customHeight="1">
      <c r="A225" s="3" t="n"/>
      <c r="B225" s="3" t="n"/>
      <c r="C225" s="16">
        <f>IF($B225="","",IFERROR(VLOOKUP($B225,'Cartera'!$A$5:$AC$104,5,FALSE),""))</f>
        <v/>
      </c>
      <c r="D225" s="10">
        <f>IF($B225="","",IFERROR(VLOOKUP($B225,'Cartera'!$A$5:$AC$104,14,FALSE),0))</f>
        <v/>
      </c>
      <c r="E225" s="10">
        <f>IF($B225="","",IFERROR(VLOOKUP($B225,'Cartera'!$A$5:$AC$104,20,FALSE)*(1+$F225)^($A225-2026),0))</f>
        <v/>
      </c>
      <c r="F225" s="11">
        <f>IF($B225="","",IFERROR(VLOOKUP($B225,'Cartera'!$A$5:$AC$104,21,FALSE),0))</f>
        <v/>
      </c>
      <c r="G225" s="10">
        <f>IF($B225="","",$E225*12)</f>
        <v/>
      </c>
      <c r="H225" s="11">
        <f>IF($B225="","",IFERROR(VLOOKUP($B225,'Cartera'!$A$5:$AC$104,25,FALSE),'Proyección 5 años'!$E$4))</f>
        <v/>
      </c>
      <c r="I225" s="10">
        <f>IF($B225="","",$G225*$H225)</f>
        <v/>
      </c>
      <c r="J225" s="10">
        <f>IF($B225="","",IFERROR(VLOOKUP($B225,'Cartera'!$A$5:$AC$104,22,FALSE)*12,0))</f>
        <v/>
      </c>
      <c r="K225" s="10">
        <f>IF($B225="","",IFERROR(VLOOKUP($B225,'Cartera'!$A$5:$AC$104,23,FALSE),0))</f>
        <v/>
      </c>
      <c r="L225" s="10">
        <f>IF($B225="","",IFERROR(VLOOKUP($B225,'Cartera'!$A$5:$AC$104,24,FALSE),0))</f>
        <v/>
      </c>
      <c r="M225" s="10">
        <f>IF($B225="","",$I225*'Proyección 5 años'!$E$3)</f>
        <v/>
      </c>
      <c r="N225" s="10">
        <f>IF($B225="","",$I225*'Proyección 5 años'!$B$4)</f>
        <v/>
      </c>
      <c r="O225" s="10">
        <f>IF($B225="","",SUM($J225:$N225))</f>
        <v/>
      </c>
      <c r="P225" s="10">
        <f>IF($B225="","",IFERROR(VLOOKUP($B225,'Cartera'!$A$5:$AC$104,15,FALSE)*VLOOKUP($B225,'Cartera'!$A$5:$AC$104,17,FALSE),0))</f>
        <v/>
      </c>
      <c r="Q225" s="10">
        <f>IF($B225="","",$D225*'Proyección 5 años'!$E$5)</f>
        <v/>
      </c>
      <c r="R225" s="10">
        <f>IF($B225="","",$I225-SUM($J225:$N225,$P225:$Q225))</f>
        <v/>
      </c>
      <c r="S225" s="10">
        <f>IF($B225="","",IF($R225&gt;0,$R225*'Proyección 5 años'!$B$5,0))</f>
        <v/>
      </c>
      <c r="T225" s="10">
        <f>IF($B225="","",$R225-$S225)</f>
        <v/>
      </c>
      <c r="U225" s="10">
        <f>IF($B225="","",MAX(0,IFERROR(VLOOKUP($B225,'Cartera'!$A$5:$AC$104,15,FALSE)-($A225-2026+1)*VLOOKUP($B225,'Cartera'!$A$5:$AC$104,19,FALSE)*12*0.55,0)))</f>
        <v/>
      </c>
      <c r="V225" s="10">
        <f>IF($B225="","",$D225*(1+'Proyección 5 años'!$B$3)^($A225-2026))</f>
        <v/>
      </c>
      <c r="W225" s="11">
        <f>IF($B225="","",'Proyección 5 años'!$B$3)</f>
        <v/>
      </c>
      <c r="X225" s="10">
        <f>IF($B225="","",$V225-$U225)</f>
        <v/>
      </c>
      <c r="Y225" s="11">
        <f>IF($B225="","",IFERROR($T225/$D225,0))</f>
        <v/>
      </c>
    </row>
    <row r="226" ht="21" customHeight="1">
      <c r="A226" s="3" t="n"/>
      <c r="B226" s="3" t="n"/>
      <c r="C226" s="15">
        <f>IF($B226="","",IFERROR(VLOOKUP($B226,'Cartera'!$A$5:$AC$104,5,FALSE),""))</f>
        <v/>
      </c>
      <c r="D226" s="7">
        <f>IF($B226="","",IFERROR(VLOOKUP($B226,'Cartera'!$A$5:$AC$104,14,FALSE),0))</f>
        <v/>
      </c>
      <c r="E226" s="7">
        <f>IF($B226="","",IFERROR(VLOOKUP($B226,'Cartera'!$A$5:$AC$104,20,FALSE)*(1+$F226)^($A226-2026),0))</f>
        <v/>
      </c>
      <c r="F226" s="9">
        <f>IF($B226="","",IFERROR(VLOOKUP($B226,'Cartera'!$A$5:$AC$104,21,FALSE),0))</f>
        <v/>
      </c>
      <c r="G226" s="7">
        <f>IF($B226="","",$E226*12)</f>
        <v/>
      </c>
      <c r="H226" s="9">
        <f>IF($B226="","",IFERROR(VLOOKUP($B226,'Cartera'!$A$5:$AC$104,25,FALSE),'Proyección 5 años'!$E$4))</f>
        <v/>
      </c>
      <c r="I226" s="7">
        <f>IF($B226="","",$G226*$H226)</f>
        <v/>
      </c>
      <c r="J226" s="7">
        <f>IF($B226="","",IFERROR(VLOOKUP($B226,'Cartera'!$A$5:$AC$104,22,FALSE)*12,0))</f>
        <v/>
      </c>
      <c r="K226" s="7">
        <f>IF($B226="","",IFERROR(VLOOKUP($B226,'Cartera'!$A$5:$AC$104,23,FALSE),0))</f>
        <v/>
      </c>
      <c r="L226" s="7">
        <f>IF($B226="","",IFERROR(VLOOKUP($B226,'Cartera'!$A$5:$AC$104,24,FALSE),0))</f>
        <v/>
      </c>
      <c r="M226" s="7">
        <f>IF($B226="","",$I226*'Proyección 5 años'!$E$3)</f>
        <v/>
      </c>
      <c r="N226" s="7">
        <f>IF($B226="","",$I226*'Proyección 5 años'!$B$4)</f>
        <v/>
      </c>
      <c r="O226" s="7">
        <f>IF($B226="","",SUM($J226:$N226))</f>
        <v/>
      </c>
      <c r="P226" s="7">
        <f>IF($B226="","",IFERROR(VLOOKUP($B226,'Cartera'!$A$5:$AC$104,15,FALSE)*VLOOKUP($B226,'Cartera'!$A$5:$AC$104,17,FALSE),0))</f>
        <v/>
      </c>
      <c r="Q226" s="7">
        <f>IF($B226="","",$D226*'Proyección 5 años'!$E$5)</f>
        <v/>
      </c>
      <c r="R226" s="7">
        <f>IF($B226="","",$I226-SUM($J226:$N226,$P226:$Q226))</f>
        <v/>
      </c>
      <c r="S226" s="7">
        <f>IF($B226="","",IF($R226&gt;0,$R226*'Proyección 5 años'!$B$5,0))</f>
        <v/>
      </c>
      <c r="T226" s="7">
        <f>IF($B226="","",$R226-$S226)</f>
        <v/>
      </c>
      <c r="U226" s="7">
        <f>IF($B226="","",MAX(0,IFERROR(VLOOKUP($B226,'Cartera'!$A$5:$AC$104,15,FALSE)-($A226-2026+1)*VLOOKUP($B226,'Cartera'!$A$5:$AC$104,19,FALSE)*12*0.55,0)))</f>
        <v/>
      </c>
      <c r="V226" s="7">
        <f>IF($B226="","",$D226*(1+'Proyección 5 años'!$B$3)^($A226-2026))</f>
        <v/>
      </c>
      <c r="W226" s="9">
        <f>IF($B226="","",'Proyección 5 años'!$B$3)</f>
        <v/>
      </c>
      <c r="X226" s="7">
        <f>IF($B226="","",$V226-$U226)</f>
        <v/>
      </c>
      <c r="Y226" s="9">
        <f>IF($B226="","",IFERROR($T226/$D226,0))</f>
        <v/>
      </c>
    </row>
    <row r="227" ht="21" customHeight="1">
      <c r="A227" s="3" t="n"/>
      <c r="B227" s="3" t="n"/>
      <c r="C227" s="16">
        <f>IF($B227="","",IFERROR(VLOOKUP($B227,'Cartera'!$A$5:$AC$104,5,FALSE),""))</f>
        <v/>
      </c>
      <c r="D227" s="10">
        <f>IF($B227="","",IFERROR(VLOOKUP($B227,'Cartera'!$A$5:$AC$104,14,FALSE),0))</f>
        <v/>
      </c>
      <c r="E227" s="10">
        <f>IF($B227="","",IFERROR(VLOOKUP($B227,'Cartera'!$A$5:$AC$104,20,FALSE)*(1+$F227)^($A227-2026),0))</f>
        <v/>
      </c>
      <c r="F227" s="11">
        <f>IF($B227="","",IFERROR(VLOOKUP($B227,'Cartera'!$A$5:$AC$104,21,FALSE),0))</f>
        <v/>
      </c>
      <c r="G227" s="10">
        <f>IF($B227="","",$E227*12)</f>
        <v/>
      </c>
      <c r="H227" s="11">
        <f>IF($B227="","",IFERROR(VLOOKUP($B227,'Cartera'!$A$5:$AC$104,25,FALSE),'Proyección 5 años'!$E$4))</f>
        <v/>
      </c>
      <c r="I227" s="10">
        <f>IF($B227="","",$G227*$H227)</f>
        <v/>
      </c>
      <c r="J227" s="10">
        <f>IF($B227="","",IFERROR(VLOOKUP($B227,'Cartera'!$A$5:$AC$104,22,FALSE)*12,0))</f>
        <v/>
      </c>
      <c r="K227" s="10">
        <f>IF($B227="","",IFERROR(VLOOKUP($B227,'Cartera'!$A$5:$AC$104,23,FALSE),0))</f>
        <v/>
      </c>
      <c r="L227" s="10">
        <f>IF($B227="","",IFERROR(VLOOKUP($B227,'Cartera'!$A$5:$AC$104,24,FALSE),0))</f>
        <v/>
      </c>
      <c r="M227" s="10">
        <f>IF($B227="","",$I227*'Proyección 5 años'!$E$3)</f>
        <v/>
      </c>
      <c r="N227" s="10">
        <f>IF($B227="","",$I227*'Proyección 5 años'!$B$4)</f>
        <v/>
      </c>
      <c r="O227" s="10">
        <f>IF($B227="","",SUM($J227:$N227))</f>
        <v/>
      </c>
      <c r="P227" s="10">
        <f>IF($B227="","",IFERROR(VLOOKUP($B227,'Cartera'!$A$5:$AC$104,15,FALSE)*VLOOKUP($B227,'Cartera'!$A$5:$AC$104,17,FALSE),0))</f>
        <v/>
      </c>
      <c r="Q227" s="10">
        <f>IF($B227="","",$D227*'Proyección 5 años'!$E$5)</f>
        <v/>
      </c>
      <c r="R227" s="10">
        <f>IF($B227="","",$I227-SUM($J227:$N227,$P227:$Q227))</f>
        <v/>
      </c>
      <c r="S227" s="10">
        <f>IF($B227="","",IF($R227&gt;0,$R227*'Proyección 5 años'!$B$5,0))</f>
        <v/>
      </c>
      <c r="T227" s="10">
        <f>IF($B227="","",$R227-$S227)</f>
        <v/>
      </c>
      <c r="U227" s="10">
        <f>IF($B227="","",MAX(0,IFERROR(VLOOKUP($B227,'Cartera'!$A$5:$AC$104,15,FALSE)-($A227-2026+1)*VLOOKUP($B227,'Cartera'!$A$5:$AC$104,19,FALSE)*12*0.55,0)))</f>
        <v/>
      </c>
      <c r="V227" s="10">
        <f>IF($B227="","",$D227*(1+'Proyección 5 años'!$B$3)^($A227-2026))</f>
        <v/>
      </c>
      <c r="W227" s="11">
        <f>IF($B227="","",'Proyección 5 años'!$B$3)</f>
        <v/>
      </c>
      <c r="X227" s="10">
        <f>IF($B227="","",$V227-$U227)</f>
        <v/>
      </c>
      <c r="Y227" s="11">
        <f>IF($B227="","",IFERROR($T227/$D227,0))</f>
        <v/>
      </c>
    </row>
    <row r="228" ht="21" customHeight="1">
      <c r="A228" s="3" t="n"/>
      <c r="B228" s="3" t="n"/>
      <c r="C228" s="15">
        <f>IF($B228="","",IFERROR(VLOOKUP($B228,'Cartera'!$A$5:$AC$104,5,FALSE),""))</f>
        <v/>
      </c>
      <c r="D228" s="7">
        <f>IF($B228="","",IFERROR(VLOOKUP($B228,'Cartera'!$A$5:$AC$104,14,FALSE),0))</f>
        <v/>
      </c>
      <c r="E228" s="7">
        <f>IF($B228="","",IFERROR(VLOOKUP($B228,'Cartera'!$A$5:$AC$104,20,FALSE)*(1+$F228)^($A228-2026),0))</f>
        <v/>
      </c>
      <c r="F228" s="9">
        <f>IF($B228="","",IFERROR(VLOOKUP($B228,'Cartera'!$A$5:$AC$104,21,FALSE),0))</f>
        <v/>
      </c>
      <c r="G228" s="7">
        <f>IF($B228="","",$E228*12)</f>
        <v/>
      </c>
      <c r="H228" s="9">
        <f>IF($B228="","",IFERROR(VLOOKUP($B228,'Cartera'!$A$5:$AC$104,25,FALSE),'Proyección 5 años'!$E$4))</f>
        <v/>
      </c>
      <c r="I228" s="7">
        <f>IF($B228="","",$G228*$H228)</f>
        <v/>
      </c>
      <c r="J228" s="7">
        <f>IF($B228="","",IFERROR(VLOOKUP($B228,'Cartera'!$A$5:$AC$104,22,FALSE)*12,0))</f>
        <v/>
      </c>
      <c r="K228" s="7">
        <f>IF($B228="","",IFERROR(VLOOKUP($B228,'Cartera'!$A$5:$AC$104,23,FALSE),0))</f>
        <v/>
      </c>
      <c r="L228" s="7">
        <f>IF($B228="","",IFERROR(VLOOKUP($B228,'Cartera'!$A$5:$AC$104,24,FALSE),0))</f>
        <v/>
      </c>
      <c r="M228" s="7">
        <f>IF($B228="","",$I228*'Proyección 5 años'!$E$3)</f>
        <v/>
      </c>
      <c r="N228" s="7">
        <f>IF($B228="","",$I228*'Proyección 5 años'!$B$4)</f>
        <v/>
      </c>
      <c r="O228" s="7">
        <f>IF($B228="","",SUM($J228:$N228))</f>
        <v/>
      </c>
      <c r="P228" s="7">
        <f>IF($B228="","",IFERROR(VLOOKUP($B228,'Cartera'!$A$5:$AC$104,15,FALSE)*VLOOKUP($B228,'Cartera'!$A$5:$AC$104,17,FALSE),0))</f>
        <v/>
      </c>
      <c r="Q228" s="7">
        <f>IF($B228="","",$D228*'Proyección 5 años'!$E$5)</f>
        <v/>
      </c>
      <c r="R228" s="7">
        <f>IF($B228="","",$I228-SUM($J228:$N228,$P228:$Q228))</f>
        <v/>
      </c>
      <c r="S228" s="7">
        <f>IF($B228="","",IF($R228&gt;0,$R228*'Proyección 5 años'!$B$5,0))</f>
        <v/>
      </c>
      <c r="T228" s="7">
        <f>IF($B228="","",$R228-$S228)</f>
        <v/>
      </c>
      <c r="U228" s="7">
        <f>IF($B228="","",MAX(0,IFERROR(VLOOKUP($B228,'Cartera'!$A$5:$AC$104,15,FALSE)-($A228-2026+1)*VLOOKUP($B228,'Cartera'!$A$5:$AC$104,19,FALSE)*12*0.55,0)))</f>
        <v/>
      </c>
      <c r="V228" s="7">
        <f>IF($B228="","",$D228*(1+'Proyección 5 años'!$B$3)^($A228-2026))</f>
        <v/>
      </c>
      <c r="W228" s="9">
        <f>IF($B228="","",'Proyección 5 años'!$B$3)</f>
        <v/>
      </c>
      <c r="X228" s="7">
        <f>IF($B228="","",$V228-$U228)</f>
        <v/>
      </c>
      <c r="Y228" s="9">
        <f>IF($B228="","",IFERROR($T228/$D228,0))</f>
        <v/>
      </c>
    </row>
    <row r="229" ht="21" customHeight="1">
      <c r="A229" s="3" t="n"/>
      <c r="B229" s="3" t="n"/>
      <c r="C229" s="16">
        <f>IF($B229="","",IFERROR(VLOOKUP($B229,'Cartera'!$A$5:$AC$104,5,FALSE),""))</f>
        <v/>
      </c>
      <c r="D229" s="10">
        <f>IF($B229="","",IFERROR(VLOOKUP($B229,'Cartera'!$A$5:$AC$104,14,FALSE),0))</f>
        <v/>
      </c>
      <c r="E229" s="10">
        <f>IF($B229="","",IFERROR(VLOOKUP($B229,'Cartera'!$A$5:$AC$104,20,FALSE)*(1+$F229)^($A229-2026),0))</f>
        <v/>
      </c>
      <c r="F229" s="11">
        <f>IF($B229="","",IFERROR(VLOOKUP($B229,'Cartera'!$A$5:$AC$104,21,FALSE),0))</f>
        <v/>
      </c>
      <c r="G229" s="10">
        <f>IF($B229="","",$E229*12)</f>
        <v/>
      </c>
      <c r="H229" s="11">
        <f>IF($B229="","",IFERROR(VLOOKUP($B229,'Cartera'!$A$5:$AC$104,25,FALSE),'Proyección 5 años'!$E$4))</f>
        <v/>
      </c>
      <c r="I229" s="10">
        <f>IF($B229="","",$G229*$H229)</f>
        <v/>
      </c>
      <c r="J229" s="10">
        <f>IF($B229="","",IFERROR(VLOOKUP($B229,'Cartera'!$A$5:$AC$104,22,FALSE)*12,0))</f>
        <v/>
      </c>
      <c r="K229" s="10">
        <f>IF($B229="","",IFERROR(VLOOKUP($B229,'Cartera'!$A$5:$AC$104,23,FALSE),0))</f>
        <v/>
      </c>
      <c r="L229" s="10">
        <f>IF($B229="","",IFERROR(VLOOKUP($B229,'Cartera'!$A$5:$AC$104,24,FALSE),0))</f>
        <v/>
      </c>
      <c r="M229" s="10">
        <f>IF($B229="","",$I229*'Proyección 5 años'!$E$3)</f>
        <v/>
      </c>
      <c r="N229" s="10">
        <f>IF($B229="","",$I229*'Proyección 5 años'!$B$4)</f>
        <v/>
      </c>
      <c r="O229" s="10">
        <f>IF($B229="","",SUM($J229:$N229))</f>
        <v/>
      </c>
      <c r="P229" s="10">
        <f>IF($B229="","",IFERROR(VLOOKUP($B229,'Cartera'!$A$5:$AC$104,15,FALSE)*VLOOKUP($B229,'Cartera'!$A$5:$AC$104,17,FALSE),0))</f>
        <v/>
      </c>
      <c r="Q229" s="10">
        <f>IF($B229="","",$D229*'Proyección 5 años'!$E$5)</f>
        <v/>
      </c>
      <c r="R229" s="10">
        <f>IF($B229="","",$I229-SUM($J229:$N229,$P229:$Q229))</f>
        <v/>
      </c>
      <c r="S229" s="10">
        <f>IF($B229="","",IF($R229&gt;0,$R229*'Proyección 5 años'!$B$5,0))</f>
        <v/>
      </c>
      <c r="T229" s="10">
        <f>IF($B229="","",$R229-$S229)</f>
        <v/>
      </c>
      <c r="U229" s="10">
        <f>IF($B229="","",MAX(0,IFERROR(VLOOKUP($B229,'Cartera'!$A$5:$AC$104,15,FALSE)-($A229-2026+1)*VLOOKUP($B229,'Cartera'!$A$5:$AC$104,19,FALSE)*12*0.55,0)))</f>
        <v/>
      </c>
      <c r="V229" s="10">
        <f>IF($B229="","",$D229*(1+'Proyección 5 años'!$B$3)^($A229-2026))</f>
        <v/>
      </c>
      <c r="W229" s="11">
        <f>IF($B229="","",'Proyección 5 años'!$B$3)</f>
        <v/>
      </c>
      <c r="X229" s="10">
        <f>IF($B229="","",$V229-$U229)</f>
        <v/>
      </c>
      <c r="Y229" s="11">
        <f>IF($B229="","",IFERROR($T229/$D229,0))</f>
        <v/>
      </c>
    </row>
    <row r="230" ht="21" customHeight="1">
      <c r="A230" s="3" t="n"/>
      <c r="B230" s="3" t="n"/>
      <c r="C230" s="15">
        <f>IF($B230="","",IFERROR(VLOOKUP($B230,'Cartera'!$A$5:$AC$104,5,FALSE),""))</f>
        <v/>
      </c>
      <c r="D230" s="7">
        <f>IF($B230="","",IFERROR(VLOOKUP($B230,'Cartera'!$A$5:$AC$104,14,FALSE),0))</f>
        <v/>
      </c>
      <c r="E230" s="7">
        <f>IF($B230="","",IFERROR(VLOOKUP($B230,'Cartera'!$A$5:$AC$104,20,FALSE)*(1+$F230)^($A230-2026),0))</f>
        <v/>
      </c>
      <c r="F230" s="9">
        <f>IF($B230="","",IFERROR(VLOOKUP($B230,'Cartera'!$A$5:$AC$104,21,FALSE),0))</f>
        <v/>
      </c>
      <c r="G230" s="7">
        <f>IF($B230="","",$E230*12)</f>
        <v/>
      </c>
      <c r="H230" s="9">
        <f>IF($B230="","",IFERROR(VLOOKUP($B230,'Cartera'!$A$5:$AC$104,25,FALSE),'Proyección 5 años'!$E$4))</f>
        <v/>
      </c>
      <c r="I230" s="7">
        <f>IF($B230="","",$G230*$H230)</f>
        <v/>
      </c>
      <c r="J230" s="7">
        <f>IF($B230="","",IFERROR(VLOOKUP($B230,'Cartera'!$A$5:$AC$104,22,FALSE)*12,0))</f>
        <v/>
      </c>
      <c r="K230" s="7">
        <f>IF($B230="","",IFERROR(VLOOKUP($B230,'Cartera'!$A$5:$AC$104,23,FALSE),0))</f>
        <v/>
      </c>
      <c r="L230" s="7">
        <f>IF($B230="","",IFERROR(VLOOKUP($B230,'Cartera'!$A$5:$AC$104,24,FALSE),0))</f>
        <v/>
      </c>
      <c r="M230" s="7">
        <f>IF($B230="","",$I230*'Proyección 5 años'!$E$3)</f>
        <v/>
      </c>
      <c r="N230" s="7">
        <f>IF($B230="","",$I230*'Proyección 5 años'!$B$4)</f>
        <v/>
      </c>
      <c r="O230" s="7">
        <f>IF($B230="","",SUM($J230:$N230))</f>
        <v/>
      </c>
      <c r="P230" s="7">
        <f>IF($B230="","",IFERROR(VLOOKUP($B230,'Cartera'!$A$5:$AC$104,15,FALSE)*VLOOKUP($B230,'Cartera'!$A$5:$AC$104,17,FALSE),0))</f>
        <v/>
      </c>
      <c r="Q230" s="7">
        <f>IF($B230="","",$D230*'Proyección 5 años'!$E$5)</f>
        <v/>
      </c>
      <c r="R230" s="7">
        <f>IF($B230="","",$I230-SUM($J230:$N230,$P230:$Q230))</f>
        <v/>
      </c>
      <c r="S230" s="7">
        <f>IF($B230="","",IF($R230&gt;0,$R230*'Proyección 5 años'!$B$5,0))</f>
        <v/>
      </c>
      <c r="T230" s="7">
        <f>IF($B230="","",$R230-$S230)</f>
        <v/>
      </c>
      <c r="U230" s="7">
        <f>IF($B230="","",MAX(0,IFERROR(VLOOKUP($B230,'Cartera'!$A$5:$AC$104,15,FALSE)-($A230-2026+1)*VLOOKUP($B230,'Cartera'!$A$5:$AC$104,19,FALSE)*12*0.55,0)))</f>
        <v/>
      </c>
      <c r="V230" s="7">
        <f>IF($B230="","",$D230*(1+'Proyección 5 años'!$B$3)^($A230-2026))</f>
        <v/>
      </c>
      <c r="W230" s="9">
        <f>IF($B230="","",'Proyección 5 años'!$B$3)</f>
        <v/>
      </c>
      <c r="X230" s="7">
        <f>IF($B230="","",$V230-$U230)</f>
        <v/>
      </c>
      <c r="Y230" s="9">
        <f>IF($B230="","",IFERROR($T230/$D230,0))</f>
        <v/>
      </c>
    </row>
    <row r="231" ht="21" customHeight="1">
      <c r="A231" s="3" t="n"/>
      <c r="B231" s="3" t="n"/>
      <c r="C231" s="16">
        <f>IF($B231="","",IFERROR(VLOOKUP($B231,'Cartera'!$A$5:$AC$104,5,FALSE),""))</f>
        <v/>
      </c>
      <c r="D231" s="10">
        <f>IF($B231="","",IFERROR(VLOOKUP($B231,'Cartera'!$A$5:$AC$104,14,FALSE),0))</f>
        <v/>
      </c>
      <c r="E231" s="10">
        <f>IF($B231="","",IFERROR(VLOOKUP($B231,'Cartera'!$A$5:$AC$104,20,FALSE)*(1+$F231)^($A231-2026),0))</f>
        <v/>
      </c>
      <c r="F231" s="11">
        <f>IF($B231="","",IFERROR(VLOOKUP($B231,'Cartera'!$A$5:$AC$104,21,FALSE),0))</f>
        <v/>
      </c>
      <c r="G231" s="10">
        <f>IF($B231="","",$E231*12)</f>
        <v/>
      </c>
      <c r="H231" s="11">
        <f>IF($B231="","",IFERROR(VLOOKUP($B231,'Cartera'!$A$5:$AC$104,25,FALSE),'Proyección 5 años'!$E$4))</f>
        <v/>
      </c>
      <c r="I231" s="10">
        <f>IF($B231="","",$G231*$H231)</f>
        <v/>
      </c>
      <c r="J231" s="10">
        <f>IF($B231="","",IFERROR(VLOOKUP($B231,'Cartera'!$A$5:$AC$104,22,FALSE)*12,0))</f>
        <v/>
      </c>
      <c r="K231" s="10">
        <f>IF($B231="","",IFERROR(VLOOKUP($B231,'Cartera'!$A$5:$AC$104,23,FALSE),0))</f>
        <v/>
      </c>
      <c r="L231" s="10">
        <f>IF($B231="","",IFERROR(VLOOKUP($B231,'Cartera'!$A$5:$AC$104,24,FALSE),0))</f>
        <v/>
      </c>
      <c r="M231" s="10">
        <f>IF($B231="","",$I231*'Proyección 5 años'!$E$3)</f>
        <v/>
      </c>
      <c r="N231" s="10">
        <f>IF($B231="","",$I231*'Proyección 5 años'!$B$4)</f>
        <v/>
      </c>
      <c r="O231" s="10">
        <f>IF($B231="","",SUM($J231:$N231))</f>
        <v/>
      </c>
      <c r="P231" s="10">
        <f>IF($B231="","",IFERROR(VLOOKUP($B231,'Cartera'!$A$5:$AC$104,15,FALSE)*VLOOKUP($B231,'Cartera'!$A$5:$AC$104,17,FALSE),0))</f>
        <v/>
      </c>
      <c r="Q231" s="10">
        <f>IF($B231="","",$D231*'Proyección 5 años'!$E$5)</f>
        <v/>
      </c>
      <c r="R231" s="10">
        <f>IF($B231="","",$I231-SUM($J231:$N231,$P231:$Q231))</f>
        <v/>
      </c>
      <c r="S231" s="10">
        <f>IF($B231="","",IF($R231&gt;0,$R231*'Proyección 5 años'!$B$5,0))</f>
        <v/>
      </c>
      <c r="T231" s="10">
        <f>IF($B231="","",$R231-$S231)</f>
        <v/>
      </c>
      <c r="U231" s="10">
        <f>IF($B231="","",MAX(0,IFERROR(VLOOKUP($B231,'Cartera'!$A$5:$AC$104,15,FALSE)-($A231-2026+1)*VLOOKUP($B231,'Cartera'!$A$5:$AC$104,19,FALSE)*12*0.55,0)))</f>
        <v/>
      </c>
      <c r="V231" s="10">
        <f>IF($B231="","",$D231*(1+'Proyección 5 años'!$B$3)^($A231-2026))</f>
        <v/>
      </c>
      <c r="W231" s="11">
        <f>IF($B231="","",'Proyección 5 años'!$B$3)</f>
        <v/>
      </c>
      <c r="X231" s="10">
        <f>IF($B231="","",$V231-$U231)</f>
        <v/>
      </c>
      <c r="Y231" s="11">
        <f>IF($B231="","",IFERROR($T231/$D231,0))</f>
        <v/>
      </c>
    </row>
    <row r="232" ht="21" customHeight="1">
      <c r="A232" s="3" t="n"/>
      <c r="B232" s="3" t="n"/>
      <c r="C232" s="15">
        <f>IF($B232="","",IFERROR(VLOOKUP($B232,'Cartera'!$A$5:$AC$104,5,FALSE),""))</f>
        <v/>
      </c>
      <c r="D232" s="7">
        <f>IF($B232="","",IFERROR(VLOOKUP($B232,'Cartera'!$A$5:$AC$104,14,FALSE),0))</f>
        <v/>
      </c>
      <c r="E232" s="7">
        <f>IF($B232="","",IFERROR(VLOOKUP($B232,'Cartera'!$A$5:$AC$104,20,FALSE)*(1+$F232)^($A232-2026),0))</f>
        <v/>
      </c>
      <c r="F232" s="9">
        <f>IF($B232="","",IFERROR(VLOOKUP($B232,'Cartera'!$A$5:$AC$104,21,FALSE),0))</f>
        <v/>
      </c>
      <c r="G232" s="7">
        <f>IF($B232="","",$E232*12)</f>
        <v/>
      </c>
      <c r="H232" s="9">
        <f>IF($B232="","",IFERROR(VLOOKUP($B232,'Cartera'!$A$5:$AC$104,25,FALSE),'Proyección 5 años'!$E$4))</f>
        <v/>
      </c>
      <c r="I232" s="7">
        <f>IF($B232="","",$G232*$H232)</f>
        <v/>
      </c>
      <c r="J232" s="7">
        <f>IF($B232="","",IFERROR(VLOOKUP($B232,'Cartera'!$A$5:$AC$104,22,FALSE)*12,0))</f>
        <v/>
      </c>
      <c r="K232" s="7">
        <f>IF($B232="","",IFERROR(VLOOKUP($B232,'Cartera'!$A$5:$AC$104,23,FALSE),0))</f>
        <v/>
      </c>
      <c r="L232" s="7">
        <f>IF($B232="","",IFERROR(VLOOKUP($B232,'Cartera'!$A$5:$AC$104,24,FALSE),0))</f>
        <v/>
      </c>
      <c r="M232" s="7">
        <f>IF($B232="","",$I232*'Proyección 5 años'!$E$3)</f>
        <v/>
      </c>
      <c r="N232" s="7">
        <f>IF($B232="","",$I232*'Proyección 5 años'!$B$4)</f>
        <v/>
      </c>
      <c r="O232" s="7">
        <f>IF($B232="","",SUM($J232:$N232))</f>
        <v/>
      </c>
      <c r="P232" s="7">
        <f>IF($B232="","",IFERROR(VLOOKUP($B232,'Cartera'!$A$5:$AC$104,15,FALSE)*VLOOKUP($B232,'Cartera'!$A$5:$AC$104,17,FALSE),0))</f>
        <v/>
      </c>
      <c r="Q232" s="7">
        <f>IF($B232="","",$D232*'Proyección 5 años'!$E$5)</f>
        <v/>
      </c>
      <c r="R232" s="7">
        <f>IF($B232="","",$I232-SUM($J232:$N232,$P232:$Q232))</f>
        <v/>
      </c>
      <c r="S232" s="7">
        <f>IF($B232="","",IF($R232&gt;0,$R232*'Proyección 5 años'!$B$5,0))</f>
        <v/>
      </c>
      <c r="T232" s="7">
        <f>IF($B232="","",$R232-$S232)</f>
        <v/>
      </c>
      <c r="U232" s="7">
        <f>IF($B232="","",MAX(0,IFERROR(VLOOKUP($B232,'Cartera'!$A$5:$AC$104,15,FALSE)-($A232-2026+1)*VLOOKUP($B232,'Cartera'!$A$5:$AC$104,19,FALSE)*12*0.55,0)))</f>
        <v/>
      </c>
      <c r="V232" s="7">
        <f>IF($B232="","",$D232*(1+'Proyección 5 años'!$B$3)^($A232-2026))</f>
        <v/>
      </c>
      <c r="W232" s="9">
        <f>IF($B232="","",'Proyección 5 años'!$B$3)</f>
        <v/>
      </c>
      <c r="X232" s="7">
        <f>IF($B232="","",$V232-$U232)</f>
        <v/>
      </c>
      <c r="Y232" s="9">
        <f>IF($B232="","",IFERROR($T232/$D232,0))</f>
        <v/>
      </c>
    </row>
    <row r="233" ht="21" customHeight="1">
      <c r="A233" s="3" t="n"/>
      <c r="B233" s="3" t="n"/>
      <c r="C233" s="16">
        <f>IF($B233="","",IFERROR(VLOOKUP($B233,'Cartera'!$A$5:$AC$104,5,FALSE),""))</f>
        <v/>
      </c>
      <c r="D233" s="10">
        <f>IF($B233="","",IFERROR(VLOOKUP($B233,'Cartera'!$A$5:$AC$104,14,FALSE),0))</f>
        <v/>
      </c>
      <c r="E233" s="10">
        <f>IF($B233="","",IFERROR(VLOOKUP($B233,'Cartera'!$A$5:$AC$104,20,FALSE)*(1+$F233)^($A233-2026),0))</f>
        <v/>
      </c>
      <c r="F233" s="11">
        <f>IF($B233="","",IFERROR(VLOOKUP($B233,'Cartera'!$A$5:$AC$104,21,FALSE),0))</f>
        <v/>
      </c>
      <c r="G233" s="10">
        <f>IF($B233="","",$E233*12)</f>
        <v/>
      </c>
      <c r="H233" s="11">
        <f>IF($B233="","",IFERROR(VLOOKUP($B233,'Cartera'!$A$5:$AC$104,25,FALSE),'Proyección 5 años'!$E$4))</f>
        <v/>
      </c>
      <c r="I233" s="10">
        <f>IF($B233="","",$G233*$H233)</f>
        <v/>
      </c>
      <c r="J233" s="10">
        <f>IF($B233="","",IFERROR(VLOOKUP($B233,'Cartera'!$A$5:$AC$104,22,FALSE)*12,0))</f>
        <v/>
      </c>
      <c r="K233" s="10">
        <f>IF($B233="","",IFERROR(VLOOKUP($B233,'Cartera'!$A$5:$AC$104,23,FALSE),0))</f>
        <v/>
      </c>
      <c r="L233" s="10">
        <f>IF($B233="","",IFERROR(VLOOKUP($B233,'Cartera'!$A$5:$AC$104,24,FALSE),0))</f>
        <v/>
      </c>
      <c r="M233" s="10">
        <f>IF($B233="","",$I233*'Proyección 5 años'!$E$3)</f>
        <v/>
      </c>
      <c r="N233" s="10">
        <f>IF($B233="","",$I233*'Proyección 5 años'!$B$4)</f>
        <v/>
      </c>
      <c r="O233" s="10">
        <f>IF($B233="","",SUM($J233:$N233))</f>
        <v/>
      </c>
      <c r="P233" s="10">
        <f>IF($B233="","",IFERROR(VLOOKUP($B233,'Cartera'!$A$5:$AC$104,15,FALSE)*VLOOKUP($B233,'Cartera'!$A$5:$AC$104,17,FALSE),0))</f>
        <v/>
      </c>
      <c r="Q233" s="10">
        <f>IF($B233="","",$D233*'Proyección 5 años'!$E$5)</f>
        <v/>
      </c>
      <c r="R233" s="10">
        <f>IF($B233="","",$I233-SUM($J233:$N233,$P233:$Q233))</f>
        <v/>
      </c>
      <c r="S233" s="10">
        <f>IF($B233="","",IF($R233&gt;0,$R233*'Proyección 5 años'!$B$5,0))</f>
        <v/>
      </c>
      <c r="T233" s="10">
        <f>IF($B233="","",$R233-$S233)</f>
        <v/>
      </c>
      <c r="U233" s="10">
        <f>IF($B233="","",MAX(0,IFERROR(VLOOKUP($B233,'Cartera'!$A$5:$AC$104,15,FALSE)-($A233-2026+1)*VLOOKUP($B233,'Cartera'!$A$5:$AC$104,19,FALSE)*12*0.55,0)))</f>
        <v/>
      </c>
      <c r="V233" s="10">
        <f>IF($B233="","",$D233*(1+'Proyección 5 años'!$B$3)^($A233-2026))</f>
        <v/>
      </c>
      <c r="W233" s="11">
        <f>IF($B233="","",'Proyección 5 años'!$B$3)</f>
        <v/>
      </c>
      <c r="X233" s="10">
        <f>IF($B233="","",$V233-$U233)</f>
        <v/>
      </c>
      <c r="Y233" s="11">
        <f>IF($B233="","",IFERROR($T233/$D233,0))</f>
        <v/>
      </c>
    </row>
    <row r="234" ht="21" customHeight="1">
      <c r="A234" s="3" t="n"/>
      <c r="B234" s="3" t="n"/>
      <c r="C234" s="15">
        <f>IF($B234="","",IFERROR(VLOOKUP($B234,'Cartera'!$A$5:$AC$104,5,FALSE),""))</f>
        <v/>
      </c>
      <c r="D234" s="7">
        <f>IF($B234="","",IFERROR(VLOOKUP($B234,'Cartera'!$A$5:$AC$104,14,FALSE),0))</f>
        <v/>
      </c>
      <c r="E234" s="7">
        <f>IF($B234="","",IFERROR(VLOOKUP($B234,'Cartera'!$A$5:$AC$104,20,FALSE)*(1+$F234)^($A234-2026),0))</f>
        <v/>
      </c>
      <c r="F234" s="9">
        <f>IF($B234="","",IFERROR(VLOOKUP($B234,'Cartera'!$A$5:$AC$104,21,FALSE),0))</f>
        <v/>
      </c>
      <c r="G234" s="7">
        <f>IF($B234="","",$E234*12)</f>
        <v/>
      </c>
      <c r="H234" s="9">
        <f>IF($B234="","",IFERROR(VLOOKUP($B234,'Cartera'!$A$5:$AC$104,25,FALSE),'Proyección 5 años'!$E$4))</f>
        <v/>
      </c>
      <c r="I234" s="7">
        <f>IF($B234="","",$G234*$H234)</f>
        <v/>
      </c>
      <c r="J234" s="7">
        <f>IF($B234="","",IFERROR(VLOOKUP($B234,'Cartera'!$A$5:$AC$104,22,FALSE)*12,0))</f>
        <v/>
      </c>
      <c r="K234" s="7">
        <f>IF($B234="","",IFERROR(VLOOKUP($B234,'Cartera'!$A$5:$AC$104,23,FALSE),0))</f>
        <v/>
      </c>
      <c r="L234" s="7">
        <f>IF($B234="","",IFERROR(VLOOKUP($B234,'Cartera'!$A$5:$AC$104,24,FALSE),0))</f>
        <v/>
      </c>
      <c r="M234" s="7">
        <f>IF($B234="","",$I234*'Proyección 5 años'!$E$3)</f>
        <v/>
      </c>
      <c r="N234" s="7">
        <f>IF($B234="","",$I234*'Proyección 5 años'!$B$4)</f>
        <v/>
      </c>
      <c r="O234" s="7">
        <f>IF($B234="","",SUM($J234:$N234))</f>
        <v/>
      </c>
      <c r="P234" s="7">
        <f>IF($B234="","",IFERROR(VLOOKUP($B234,'Cartera'!$A$5:$AC$104,15,FALSE)*VLOOKUP($B234,'Cartera'!$A$5:$AC$104,17,FALSE),0))</f>
        <v/>
      </c>
      <c r="Q234" s="7">
        <f>IF($B234="","",$D234*'Proyección 5 años'!$E$5)</f>
        <v/>
      </c>
      <c r="R234" s="7">
        <f>IF($B234="","",$I234-SUM($J234:$N234,$P234:$Q234))</f>
        <v/>
      </c>
      <c r="S234" s="7">
        <f>IF($B234="","",IF($R234&gt;0,$R234*'Proyección 5 años'!$B$5,0))</f>
        <v/>
      </c>
      <c r="T234" s="7">
        <f>IF($B234="","",$R234-$S234)</f>
        <v/>
      </c>
      <c r="U234" s="7">
        <f>IF($B234="","",MAX(0,IFERROR(VLOOKUP($B234,'Cartera'!$A$5:$AC$104,15,FALSE)-($A234-2026+1)*VLOOKUP($B234,'Cartera'!$A$5:$AC$104,19,FALSE)*12*0.55,0)))</f>
        <v/>
      </c>
      <c r="V234" s="7">
        <f>IF($B234="","",$D234*(1+'Proyección 5 años'!$B$3)^($A234-2026))</f>
        <v/>
      </c>
      <c r="W234" s="9">
        <f>IF($B234="","",'Proyección 5 años'!$B$3)</f>
        <v/>
      </c>
      <c r="X234" s="7">
        <f>IF($B234="","",$V234-$U234)</f>
        <v/>
      </c>
      <c r="Y234" s="9">
        <f>IF($B234="","",IFERROR($T234/$D234,0))</f>
        <v/>
      </c>
    </row>
    <row r="235" ht="21" customHeight="1">
      <c r="A235" s="3" t="n"/>
      <c r="B235" s="3" t="n"/>
      <c r="C235" s="16">
        <f>IF($B235="","",IFERROR(VLOOKUP($B235,'Cartera'!$A$5:$AC$104,5,FALSE),""))</f>
        <v/>
      </c>
      <c r="D235" s="10">
        <f>IF($B235="","",IFERROR(VLOOKUP($B235,'Cartera'!$A$5:$AC$104,14,FALSE),0))</f>
        <v/>
      </c>
      <c r="E235" s="10">
        <f>IF($B235="","",IFERROR(VLOOKUP($B235,'Cartera'!$A$5:$AC$104,20,FALSE)*(1+$F235)^($A235-2026),0))</f>
        <v/>
      </c>
      <c r="F235" s="11">
        <f>IF($B235="","",IFERROR(VLOOKUP($B235,'Cartera'!$A$5:$AC$104,21,FALSE),0))</f>
        <v/>
      </c>
      <c r="G235" s="10">
        <f>IF($B235="","",$E235*12)</f>
        <v/>
      </c>
      <c r="H235" s="11">
        <f>IF($B235="","",IFERROR(VLOOKUP($B235,'Cartera'!$A$5:$AC$104,25,FALSE),'Proyección 5 años'!$E$4))</f>
        <v/>
      </c>
      <c r="I235" s="10">
        <f>IF($B235="","",$G235*$H235)</f>
        <v/>
      </c>
      <c r="J235" s="10">
        <f>IF($B235="","",IFERROR(VLOOKUP($B235,'Cartera'!$A$5:$AC$104,22,FALSE)*12,0))</f>
        <v/>
      </c>
      <c r="K235" s="10">
        <f>IF($B235="","",IFERROR(VLOOKUP($B235,'Cartera'!$A$5:$AC$104,23,FALSE),0))</f>
        <v/>
      </c>
      <c r="L235" s="10">
        <f>IF($B235="","",IFERROR(VLOOKUP($B235,'Cartera'!$A$5:$AC$104,24,FALSE),0))</f>
        <v/>
      </c>
      <c r="M235" s="10">
        <f>IF($B235="","",$I235*'Proyección 5 años'!$E$3)</f>
        <v/>
      </c>
      <c r="N235" s="10">
        <f>IF($B235="","",$I235*'Proyección 5 años'!$B$4)</f>
        <v/>
      </c>
      <c r="O235" s="10">
        <f>IF($B235="","",SUM($J235:$N235))</f>
        <v/>
      </c>
      <c r="P235" s="10">
        <f>IF($B235="","",IFERROR(VLOOKUP($B235,'Cartera'!$A$5:$AC$104,15,FALSE)*VLOOKUP($B235,'Cartera'!$A$5:$AC$104,17,FALSE),0))</f>
        <v/>
      </c>
      <c r="Q235" s="10">
        <f>IF($B235="","",$D235*'Proyección 5 años'!$E$5)</f>
        <v/>
      </c>
      <c r="R235" s="10">
        <f>IF($B235="","",$I235-SUM($J235:$N235,$P235:$Q235))</f>
        <v/>
      </c>
      <c r="S235" s="10">
        <f>IF($B235="","",IF($R235&gt;0,$R235*'Proyección 5 años'!$B$5,0))</f>
        <v/>
      </c>
      <c r="T235" s="10">
        <f>IF($B235="","",$R235-$S235)</f>
        <v/>
      </c>
      <c r="U235" s="10">
        <f>IF($B235="","",MAX(0,IFERROR(VLOOKUP($B235,'Cartera'!$A$5:$AC$104,15,FALSE)-($A235-2026+1)*VLOOKUP($B235,'Cartera'!$A$5:$AC$104,19,FALSE)*12*0.55,0)))</f>
        <v/>
      </c>
      <c r="V235" s="10">
        <f>IF($B235="","",$D235*(1+'Proyección 5 años'!$B$3)^($A235-2026))</f>
        <v/>
      </c>
      <c r="W235" s="11">
        <f>IF($B235="","",'Proyección 5 años'!$B$3)</f>
        <v/>
      </c>
      <c r="X235" s="10">
        <f>IF($B235="","",$V235-$U235)</f>
        <v/>
      </c>
      <c r="Y235" s="11">
        <f>IF($B235="","",IFERROR($T235/$D235,0))</f>
        <v/>
      </c>
    </row>
    <row r="236" ht="21" customHeight="1">
      <c r="A236" s="3" t="n"/>
      <c r="B236" s="3" t="n"/>
      <c r="C236" s="15">
        <f>IF($B236="","",IFERROR(VLOOKUP($B236,'Cartera'!$A$5:$AC$104,5,FALSE),""))</f>
        <v/>
      </c>
      <c r="D236" s="7">
        <f>IF($B236="","",IFERROR(VLOOKUP($B236,'Cartera'!$A$5:$AC$104,14,FALSE),0))</f>
        <v/>
      </c>
      <c r="E236" s="7">
        <f>IF($B236="","",IFERROR(VLOOKUP($B236,'Cartera'!$A$5:$AC$104,20,FALSE)*(1+$F236)^($A236-2026),0))</f>
        <v/>
      </c>
      <c r="F236" s="9">
        <f>IF($B236="","",IFERROR(VLOOKUP($B236,'Cartera'!$A$5:$AC$104,21,FALSE),0))</f>
        <v/>
      </c>
      <c r="G236" s="7">
        <f>IF($B236="","",$E236*12)</f>
        <v/>
      </c>
      <c r="H236" s="9">
        <f>IF($B236="","",IFERROR(VLOOKUP($B236,'Cartera'!$A$5:$AC$104,25,FALSE),'Proyección 5 años'!$E$4))</f>
        <v/>
      </c>
      <c r="I236" s="7">
        <f>IF($B236="","",$G236*$H236)</f>
        <v/>
      </c>
      <c r="J236" s="7">
        <f>IF($B236="","",IFERROR(VLOOKUP($B236,'Cartera'!$A$5:$AC$104,22,FALSE)*12,0))</f>
        <v/>
      </c>
      <c r="K236" s="7">
        <f>IF($B236="","",IFERROR(VLOOKUP($B236,'Cartera'!$A$5:$AC$104,23,FALSE),0))</f>
        <v/>
      </c>
      <c r="L236" s="7">
        <f>IF($B236="","",IFERROR(VLOOKUP($B236,'Cartera'!$A$5:$AC$104,24,FALSE),0))</f>
        <v/>
      </c>
      <c r="M236" s="7">
        <f>IF($B236="","",$I236*'Proyección 5 años'!$E$3)</f>
        <v/>
      </c>
      <c r="N236" s="7">
        <f>IF($B236="","",$I236*'Proyección 5 años'!$B$4)</f>
        <v/>
      </c>
      <c r="O236" s="7">
        <f>IF($B236="","",SUM($J236:$N236))</f>
        <v/>
      </c>
      <c r="P236" s="7">
        <f>IF($B236="","",IFERROR(VLOOKUP($B236,'Cartera'!$A$5:$AC$104,15,FALSE)*VLOOKUP($B236,'Cartera'!$A$5:$AC$104,17,FALSE),0))</f>
        <v/>
      </c>
      <c r="Q236" s="7">
        <f>IF($B236="","",$D236*'Proyección 5 años'!$E$5)</f>
        <v/>
      </c>
      <c r="R236" s="7">
        <f>IF($B236="","",$I236-SUM($J236:$N236,$P236:$Q236))</f>
        <v/>
      </c>
      <c r="S236" s="7">
        <f>IF($B236="","",IF($R236&gt;0,$R236*'Proyección 5 años'!$B$5,0))</f>
        <v/>
      </c>
      <c r="T236" s="7">
        <f>IF($B236="","",$R236-$S236)</f>
        <v/>
      </c>
      <c r="U236" s="7">
        <f>IF($B236="","",MAX(0,IFERROR(VLOOKUP($B236,'Cartera'!$A$5:$AC$104,15,FALSE)-($A236-2026+1)*VLOOKUP($B236,'Cartera'!$A$5:$AC$104,19,FALSE)*12*0.55,0)))</f>
        <v/>
      </c>
      <c r="V236" s="7">
        <f>IF($B236="","",$D236*(1+'Proyección 5 años'!$B$3)^($A236-2026))</f>
        <v/>
      </c>
      <c r="W236" s="9">
        <f>IF($B236="","",'Proyección 5 años'!$B$3)</f>
        <v/>
      </c>
      <c r="X236" s="7">
        <f>IF($B236="","",$V236-$U236)</f>
        <v/>
      </c>
      <c r="Y236" s="9">
        <f>IF($B236="","",IFERROR($T236/$D236,0))</f>
        <v/>
      </c>
    </row>
    <row r="237" ht="21" customHeight="1">
      <c r="A237" s="3" t="n"/>
      <c r="B237" s="3" t="n"/>
      <c r="C237" s="16">
        <f>IF($B237="","",IFERROR(VLOOKUP($B237,'Cartera'!$A$5:$AC$104,5,FALSE),""))</f>
        <v/>
      </c>
      <c r="D237" s="10">
        <f>IF($B237="","",IFERROR(VLOOKUP($B237,'Cartera'!$A$5:$AC$104,14,FALSE),0))</f>
        <v/>
      </c>
      <c r="E237" s="10">
        <f>IF($B237="","",IFERROR(VLOOKUP($B237,'Cartera'!$A$5:$AC$104,20,FALSE)*(1+$F237)^($A237-2026),0))</f>
        <v/>
      </c>
      <c r="F237" s="11">
        <f>IF($B237="","",IFERROR(VLOOKUP($B237,'Cartera'!$A$5:$AC$104,21,FALSE),0))</f>
        <v/>
      </c>
      <c r="G237" s="10">
        <f>IF($B237="","",$E237*12)</f>
        <v/>
      </c>
      <c r="H237" s="11">
        <f>IF($B237="","",IFERROR(VLOOKUP($B237,'Cartera'!$A$5:$AC$104,25,FALSE),'Proyección 5 años'!$E$4))</f>
        <v/>
      </c>
      <c r="I237" s="10">
        <f>IF($B237="","",$G237*$H237)</f>
        <v/>
      </c>
      <c r="J237" s="10">
        <f>IF($B237="","",IFERROR(VLOOKUP($B237,'Cartera'!$A$5:$AC$104,22,FALSE)*12,0))</f>
        <v/>
      </c>
      <c r="K237" s="10">
        <f>IF($B237="","",IFERROR(VLOOKUP($B237,'Cartera'!$A$5:$AC$104,23,FALSE),0))</f>
        <v/>
      </c>
      <c r="L237" s="10">
        <f>IF($B237="","",IFERROR(VLOOKUP($B237,'Cartera'!$A$5:$AC$104,24,FALSE),0))</f>
        <v/>
      </c>
      <c r="M237" s="10">
        <f>IF($B237="","",$I237*'Proyección 5 años'!$E$3)</f>
        <v/>
      </c>
      <c r="N237" s="10">
        <f>IF($B237="","",$I237*'Proyección 5 años'!$B$4)</f>
        <v/>
      </c>
      <c r="O237" s="10">
        <f>IF($B237="","",SUM($J237:$N237))</f>
        <v/>
      </c>
      <c r="P237" s="10">
        <f>IF($B237="","",IFERROR(VLOOKUP($B237,'Cartera'!$A$5:$AC$104,15,FALSE)*VLOOKUP($B237,'Cartera'!$A$5:$AC$104,17,FALSE),0))</f>
        <v/>
      </c>
      <c r="Q237" s="10">
        <f>IF($B237="","",$D237*'Proyección 5 años'!$E$5)</f>
        <v/>
      </c>
      <c r="R237" s="10">
        <f>IF($B237="","",$I237-SUM($J237:$N237,$P237:$Q237))</f>
        <v/>
      </c>
      <c r="S237" s="10">
        <f>IF($B237="","",IF($R237&gt;0,$R237*'Proyección 5 años'!$B$5,0))</f>
        <v/>
      </c>
      <c r="T237" s="10">
        <f>IF($B237="","",$R237-$S237)</f>
        <v/>
      </c>
      <c r="U237" s="10">
        <f>IF($B237="","",MAX(0,IFERROR(VLOOKUP($B237,'Cartera'!$A$5:$AC$104,15,FALSE)-($A237-2026+1)*VLOOKUP($B237,'Cartera'!$A$5:$AC$104,19,FALSE)*12*0.55,0)))</f>
        <v/>
      </c>
      <c r="V237" s="10">
        <f>IF($B237="","",$D237*(1+'Proyección 5 años'!$B$3)^($A237-2026))</f>
        <v/>
      </c>
      <c r="W237" s="11">
        <f>IF($B237="","",'Proyección 5 años'!$B$3)</f>
        <v/>
      </c>
      <c r="X237" s="10">
        <f>IF($B237="","",$V237-$U237)</f>
        <v/>
      </c>
      <c r="Y237" s="11">
        <f>IF($B237="","",IFERROR($T237/$D237,0))</f>
        <v/>
      </c>
    </row>
    <row r="238" ht="21" customHeight="1">
      <c r="A238" s="3" t="n"/>
      <c r="B238" s="3" t="n"/>
      <c r="C238" s="15">
        <f>IF($B238="","",IFERROR(VLOOKUP($B238,'Cartera'!$A$5:$AC$104,5,FALSE),""))</f>
        <v/>
      </c>
      <c r="D238" s="7">
        <f>IF($B238="","",IFERROR(VLOOKUP($B238,'Cartera'!$A$5:$AC$104,14,FALSE),0))</f>
        <v/>
      </c>
      <c r="E238" s="7">
        <f>IF($B238="","",IFERROR(VLOOKUP($B238,'Cartera'!$A$5:$AC$104,20,FALSE)*(1+$F238)^($A238-2026),0))</f>
        <v/>
      </c>
      <c r="F238" s="9">
        <f>IF($B238="","",IFERROR(VLOOKUP($B238,'Cartera'!$A$5:$AC$104,21,FALSE),0))</f>
        <v/>
      </c>
      <c r="G238" s="7">
        <f>IF($B238="","",$E238*12)</f>
        <v/>
      </c>
      <c r="H238" s="9">
        <f>IF($B238="","",IFERROR(VLOOKUP($B238,'Cartera'!$A$5:$AC$104,25,FALSE),'Proyección 5 años'!$E$4))</f>
        <v/>
      </c>
      <c r="I238" s="7">
        <f>IF($B238="","",$G238*$H238)</f>
        <v/>
      </c>
      <c r="J238" s="7">
        <f>IF($B238="","",IFERROR(VLOOKUP($B238,'Cartera'!$A$5:$AC$104,22,FALSE)*12,0))</f>
        <v/>
      </c>
      <c r="K238" s="7">
        <f>IF($B238="","",IFERROR(VLOOKUP($B238,'Cartera'!$A$5:$AC$104,23,FALSE),0))</f>
        <v/>
      </c>
      <c r="L238" s="7">
        <f>IF($B238="","",IFERROR(VLOOKUP($B238,'Cartera'!$A$5:$AC$104,24,FALSE),0))</f>
        <v/>
      </c>
      <c r="M238" s="7">
        <f>IF($B238="","",$I238*'Proyección 5 años'!$E$3)</f>
        <v/>
      </c>
      <c r="N238" s="7">
        <f>IF($B238="","",$I238*'Proyección 5 años'!$B$4)</f>
        <v/>
      </c>
      <c r="O238" s="7">
        <f>IF($B238="","",SUM($J238:$N238))</f>
        <v/>
      </c>
      <c r="P238" s="7">
        <f>IF($B238="","",IFERROR(VLOOKUP($B238,'Cartera'!$A$5:$AC$104,15,FALSE)*VLOOKUP($B238,'Cartera'!$A$5:$AC$104,17,FALSE),0))</f>
        <v/>
      </c>
      <c r="Q238" s="7">
        <f>IF($B238="","",$D238*'Proyección 5 años'!$E$5)</f>
        <v/>
      </c>
      <c r="R238" s="7">
        <f>IF($B238="","",$I238-SUM($J238:$N238,$P238:$Q238))</f>
        <v/>
      </c>
      <c r="S238" s="7">
        <f>IF($B238="","",IF($R238&gt;0,$R238*'Proyección 5 años'!$B$5,0))</f>
        <v/>
      </c>
      <c r="T238" s="7">
        <f>IF($B238="","",$R238-$S238)</f>
        <v/>
      </c>
      <c r="U238" s="7">
        <f>IF($B238="","",MAX(0,IFERROR(VLOOKUP($B238,'Cartera'!$A$5:$AC$104,15,FALSE)-($A238-2026+1)*VLOOKUP($B238,'Cartera'!$A$5:$AC$104,19,FALSE)*12*0.55,0)))</f>
        <v/>
      </c>
      <c r="V238" s="7">
        <f>IF($B238="","",$D238*(1+'Proyección 5 años'!$B$3)^($A238-2026))</f>
        <v/>
      </c>
      <c r="W238" s="9">
        <f>IF($B238="","",'Proyección 5 años'!$B$3)</f>
        <v/>
      </c>
      <c r="X238" s="7">
        <f>IF($B238="","",$V238-$U238)</f>
        <v/>
      </c>
      <c r="Y238" s="9">
        <f>IF($B238="","",IFERROR($T238/$D238,0))</f>
        <v/>
      </c>
    </row>
    <row r="239" ht="21" customHeight="1">
      <c r="A239" s="3" t="n"/>
      <c r="B239" s="3" t="n"/>
      <c r="C239" s="16">
        <f>IF($B239="","",IFERROR(VLOOKUP($B239,'Cartera'!$A$5:$AC$104,5,FALSE),""))</f>
        <v/>
      </c>
      <c r="D239" s="10">
        <f>IF($B239="","",IFERROR(VLOOKUP($B239,'Cartera'!$A$5:$AC$104,14,FALSE),0))</f>
        <v/>
      </c>
      <c r="E239" s="10">
        <f>IF($B239="","",IFERROR(VLOOKUP($B239,'Cartera'!$A$5:$AC$104,20,FALSE)*(1+$F239)^($A239-2026),0))</f>
        <v/>
      </c>
      <c r="F239" s="11">
        <f>IF($B239="","",IFERROR(VLOOKUP($B239,'Cartera'!$A$5:$AC$104,21,FALSE),0))</f>
        <v/>
      </c>
      <c r="G239" s="10">
        <f>IF($B239="","",$E239*12)</f>
        <v/>
      </c>
      <c r="H239" s="11">
        <f>IF($B239="","",IFERROR(VLOOKUP($B239,'Cartera'!$A$5:$AC$104,25,FALSE),'Proyección 5 años'!$E$4))</f>
        <v/>
      </c>
      <c r="I239" s="10">
        <f>IF($B239="","",$G239*$H239)</f>
        <v/>
      </c>
      <c r="J239" s="10">
        <f>IF($B239="","",IFERROR(VLOOKUP($B239,'Cartera'!$A$5:$AC$104,22,FALSE)*12,0))</f>
        <v/>
      </c>
      <c r="K239" s="10">
        <f>IF($B239="","",IFERROR(VLOOKUP($B239,'Cartera'!$A$5:$AC$104,23,FALSE),0))</f>
        <v/>
      </c>
      <c r="L239" s="10">
        <f>IF($B239="","",IFERROR(VLOOKUP($B239,'Cartera'!$A$5:$AC$104,24,FALSE),0))</f>
        <v/>
      </c>
      <c r="M239" s="10">
        <f>IF($B239="","",$I239*'Proyección 5 años'!$E$3)</f>
        <v/>
      </c>
      <c r="N239" s="10">
        <f>IF($B239="","",$I239*'Proyección 5 años'!$B$4)</f>
        <v/>
      </c>
      <c r="O239" s="10">
        <f>IF($B239="","",SUM($J239:$N239))</f>
        <v/>
      </c>
      <c r="P239" s="10">
        <f>IF($B239="","",IFERROR(VLOOKUP($B239,'Cartera'!$A$5:$AC$104,15,FALSE)*VLOOKUP($B239,'Cartera'!$A$5:$AC$104,17,FALSE),0))</f>
        <v/>
      </c>
      <c r="Q239" s="10">
        <f>IF($B239="","",$D239*'Proyección 5 años'!$E$5)</f>
        <v/>
      </c>
      <c r="R239" s="10">
        <f>IF($B239="","",$I239-SUM($J239:$N239,$P239:$Q239))</f>
        <v/>
      </c>
      <c r="S239" s="10">
        <f>IF($B239="","",IF($R239&gt;0,$R239*'Proyección 5 años'!$B$5,0))</f>
        <v/>
      </c>
      <c r="T239" s="10">
        <f>IF($B239="","",$R239-$S239)</f>
        <v/>
      </c>
      <c r="U239" s="10">
        <f>IF($B239="","",MAX(0,IFERROR(VLOOKUP($B239,'Cartera'!$A$5:$AC$104,15,FALSE)-($A239-2026+1)*VLOOKUP($B239,'Cartera'!$A$5:$AC$104,19,FALSE)*12*0.55,0)))</f>
        <v/>
      </c>
      <c r="V239" s="10">
        <f>IF($B239="","",$D239*(1+'Proyección 5 años'!$B$3)^($A239-2026))</f>
        <v/>
      </c>
      <c r="W239" s="11">
        <f>IF($B239="","",'Proyección 5 años'!$B$3)</f>
        <v/>
      </c>
      <c r="X239" s="10">
        <f>IF($B239="","",$V239-$U239)</f>
        <v/>
      </c>
      <c r="Y239" s="11">
        <f>IF($B239="","",IFERROR($T239/$D239,0))</f>
        <v/>
      </c>
    </row>
    <row r="240" ht="21" customHeight="1">
      <c r="A240" s="3" t="n"/>
      <c r="B240" s="3" t="n"/>
      <c r="C240" s="15">
        <f>IF($B240="","",IFERROR(VLOOKUP($B240,'Cartera'!$A$5:$AC$104,5,FALSE),""))</f>
        <v/>
      </c>
      <c r="D240" s="7">
        <f>IF($B240="","",IFERROR(VLOOKUP($B240,'Cartera'!$A$5:$AC$104,14,FALSE),0))</f>
        <v/>
      </c>
      <c r="E240" s="7">
        <f>IF($B240="","",IFERROR(VLOOKUP($B240,'Cartera'!$A$5:$AC$104,20,FALSE)*(1+$F240)^($A240-2026),0))</f>
        <v/>
      </c>
      <c r="F240" s="9">
        <f>IF($B240="","",IFERROR(VLOOKUP($B240,'Cartera'!$A$5:$AC$104,21,FALSE),0))</f>
        <v/>
      </c>
      <c r="G240" s="7">
        <f>IF($B240="","",$E240*12)</f>
        <v/>
      </c>
      <c r="H240" s="9">
        <f>IF($B240="","",IFERROR(VLOOKUP($B240,'Cartera'!$A$5:$AC$104,25,FALSE),'Proyección 5 años'!$E$4))</f>
        <v/>
      </c>
      <c r="I240" s="7">
        <f>IF($B240="","",$G240*$H240)</f>
        <v/>
      </c>
      <c r="J240" s="7">
        <f>IF($B240="","",IFERROR(VLOOKUP($B240,'Cartera'!$A$5:$AC$104,22,FALSE)*12,0))</f>
        <v/>
      </c>
      <c r="K240" s="7">
        <f>IF($B240="","",IFERROR(VLOOKUP($B240,'Cartera'!$A$5:$AC$104,23,FALSE),0))</f>
        <v/>
      </c>
      <c r="L240" s="7">
        <f>IF($B240="","",IFERROR(VLOOKUP($B240,'Cartera'!$A$5:$AC$104,24,FALSE),0))</f>
        <v/>
      </c>
      <c r="M240" s="7">
        <f>IF($B240="","",$I240*'Proyección 5 años'!$E$3)</f>
        <v/>
      </c>
      <c r="N240" s="7">
        <f>IF($B240="","",$I240*'Proyección 5 años'!$B$4)</f>
        <v/>
      </c>
      <c r="O240" s="7">
        <f>IF($B240="","",SUM($J240:$N240))</f>
        <v/>
      </c>
      <c r="P240" s="7">
        <f>IF($B240="","",IFERROR(VLOOKUP($B240,'Cartera'!$A$5:$AC$104,15,FALSE)*VLOOKUP($B240,'Cartera'!$A$5:$AC$104,17,FALSE),0))</f>
        <v/>
      </c>
      <c r="Q240" s="7">
        <f>IF($B240="","",$D240*'Proyección 5 años'!$E$5)</f>
        <v/>
      </c>
      <c r="R240" s="7">
        <f>IF($B240="","",$I240-SUM($J240:$N240,$P240:$Q240))</f>
        <v/>
      </c>
      <c r="S240" s="7">
        <f>IF($B240="","",IF($R240&gt;0,$R240*'Proyección 5 años'!$B$5,0))</f>
        <v/>
      </c>
      <c r="T240" s="7">
        <f>IF($B240="","",$R240-$S240)</f>
        <v/>
      </c>
      <c r="U240" s="7">
        <f>IF($B240="","",MAX(0,IFERROR(VLOOKUP($B240,'Cartera'!$A$5:$AC$104,15,FALSE)-($A240-2026+1)*VLOOKUP($B240,'Cartera'!$A$5:$AC$104,19,FALSE)*12*0.55,0)))</f>
        <v/>
      </c>
      <c r="V240" s="7">
        <f>IF($B240="","",$D240*(1+'Proyección 5 años'!$B$3)^($A240-2026))</f>
        <v/>
      </c>
      <c r="W240" s="9">
        <f>IF($B240="","",'Proyección 5 años'!$B$3)</f>
        <v/>
      </c>
      <c r="X240" s="7">
        <f>IF($B240="","",$V240-$U240)</f>
        <v/>
      </c>
      <c r="Y240" s="9">
        <f>IF($B240="","",IFERROR($T240/$D240,0))</f>
        <v/>
      </c>
    </row>
    <row r="241" ht="21" customHeight="1">
      <c r="A241" s="3" t="n"/>
      <c r="B241" s="3" t="n"/>
      <c r="C241" s="16">
        <f>IF($B241="","",IFERROR(VLOOKUP($B241,'Cartera'!$A$5:$AC$104,5,FALSE),""))</f>
        <v/>
      </c>
      <c r="D241" s="10">
        <f>IF($B241="","",IFERROR(VLOOKUP($B241,'Cartera'!$A$5:$AC$104,14,FALSE),0))</f>
        <v/>
      </c>
      <c r="E241" s="10">
        <f>IF($B241="","",IFERROR(VLOOKUP($B241,'Cartera'!$A$5:$AC$104,20,FALSE)*(1+$F241)^($A241-2026),0))</f>
        <v/>
      </c>
      <c r="F241" s="11">
        <f>IF($B241="","",IFERROR(VLOOKUP($B241,'Cartera'!$A$5:$AC$104,21,FALSE),0))</f>
        <v/>
      </c>
      <c r="G241" s="10">
        <f>IF($B241="","",$E241*12)</f>
        <v/>
      </c>
      <c r="H241" s="11">
        <f>IF($B241="","",IFERROR(VLOOKUP($B241,'Cartera'!$A$5:$AC$104,25,FALSE),'Proyección 5 años'!$E$4))</f>
        <v/>
      </c>
      <c r="I241" s="10">
        <f>IF($B241="","",$G241*$H241)</f>
        <v/>
      </c>
      <c r="J241" s="10">
        <f>IF($B241="","",IFERROR(VLOOKUP($B241,'Cartera'!$A$5:$AC$104,22,FALSE)*12,0))</f>
        <v/>
      </c>
      <c r="K241" s="10">
        <f>IF($B241="","",IFERROR(VLOOKUP($B241,'Cartera'!$A$5:$AC$104,23,FALSE),0))</f>
        <v/>
      </c>
      <c r="L241" s="10">
        <f>IF($B241="","",IFERROR(VLOOKUP($B241,'Cartera'!$A$5:$AC$104,24,FALSE),0))</f>
        <v/>
      </c>
      <c r="M241" s="10">
        <f>IF($B241="","",$I241*'Proyección 5 años'!$E$3)</f>
        <v/>
      </c>
      <c r="N241" s="10">
        <f>IF($B241="","",$I241*'Proyección 5 años'!$B$4)</f>
        <v/>
      </c>
      <c r="O241" s="10">
        <f>IF($B241="","",SUM($J241:$N241))</f>
        <v/>
      </c>
      <c r="P241" s="10">
        <f>IF($B241="","",IFERROR(VLOOKUP($B241,'Cartera'!$A$5:$AC$104,15,FALSE)*VLOOKUP($B241,'Cartera'!$A$5:$AC$104,17,FALSE),0))</f>
        <v/>
      </c>
      <c r="Q241" s="10">
        <f>IF($B241="","",$D241*'Proyección 5 años'!$E$5)</f>
        <v/>
      </c>
      <c r="R241" s="10">
        <f>IF($B241="","",$I241-SUM($J241:$N241,$P241:$Q241))</f>
        <v/>
      </c>
      <c r="S241" s="10">
        <f>IF($B241="","",IF($R241&gt;0,$R241*'Proyección 5 años'!$B$5,0))</f>
        <v/>
      </c>
      <c r="T241" s="10">
        <f>IF($B241="","",$R241-$S241)</f>
        <v/>
      </c>
      <c r="U241" s="10">
        <f>IF($B241="","",MAX(0,IFERROR(VLOOKUP($B241,'Cartera'!$A$5:$AC$104,15,FALSE)-($A241-2026+1)*VLOOKUP($B241,'Cartera'!$A$5:$AC$104,19,FALSE)*12*0.55,0)))</f>
        <v/>
      </c>
      <c r="V241" s="10">
        <f>IF($B241="","",$D241*(1+'Proyección 5 años'!$B$3)^($A241-2026))</f>
        <v/>
      </c>
      <c r="W241" s="11">
        <f>IF($B241="","",'Proyección 5 años'!$B$3)</f>
        <v/>
      </c>
      <c r="X241" s="10">
        <f>IF($B241="","",$V241-$U241)</f>
        <v/>
      </c>
      <c r="Y241" s="11">
        <f>IF($B241="","",IFERROR($T241/$D241,0))</f>
        <v/>
      </c>
    </row>
    <row r="242" ht="21" customHeight="1">
      <c r="A242" s="3" t="n"/>
      <c r="B242" s="3" t="n"/>
      <c r="C242" s="15">
        <f>IF($B242="","",IFERROR(VLOOKUP($B242,'Cartera'!$A$5:$AC$104,5,FALSE),""))</f>
        <v/>
      </c>
      <c r="D242" s="7">
        <f>IF($B242="","",IFERROR(VLOOKUP($B242,'Cartera'!$A$5:$AC$104,14,FALSE),0))</f>
        <v/>
      </c>
      <c r="E242" s="7">
        <f>IF($B242="","",IFERROR(VLOOKUP($B242,'Cartera'!$A$5:$AC$104,20,FALSE)*(1+$F242)^($A242-2026),0))</f>
        <v/>
      </c>
      <c r="F242" s="9">
        <f>IF($B242="","",IFERROR(VLOOKUP($B242,'Cartera'!$A$5:$AC$104,21,FALSE),0))</f>
        <v/>
      </c>
      <c r="G242" s="7">
        <f>IF($B242="","",$E242*12)</f>
        <v/>
      </c>
      <c r="H242" s="9">
        <f>IF($B242="","",IFERROR(VLOOKUP($B242,'Cartera'!$A$5:$AC$104,25,FALSE),'Proyección 5 años'!$E$4))</f>
        <v/>
      </c>
      <c r="I242" s="7">
        <f>IF($B242="","",$G242*$H242)</f>
        <v/>
      </c>
      <c r="J242" s="7">
        <f>IF($B242="","",IFERROR(VLOOKUP($B242,'Cartera'!$A$5:$AC$104,22,FALSE)*12,0))</f>
        <v/>
      </c>
      <c r="K242" s="7">
        <f>IF($B242="","",IFERROR(VLOOKUP($B242,'Cartera'!$A$5:$AC$104,23,FALSE),0))</f>
        <v/>
      </c>
      <c r="L242" s="7">
        <f>IF($B242="","",IFERROR(VLOOKUP($B242,'Cartera'!$A$5:$AC$104,24,FALSE),0))</f>
        <v/>
      </c>
      <c r="M242" s="7">
        <f>IF($B242="","",$I242*'Proyección 5 años'!$E$3)</f>
        <v/>
      </c>
      <c r="N242" s="7">
        <f>IF($B242="","",$I242*'Proyección 5 años'!$B$4)</f>
        <v/>
      </c>
      <c r="O242" s="7">
        <f>IF($B242="","",SUM($J242:$N242))</f>
        <v/>
      </c>
      <c r="P242" s="7">
        <f>IF($B242="","",IFERROR(VLOOKUP($B242,'Cartera'!$A$5:$AC$104,15,FALSE)*VLOOKUP($B242,'Cartera'!$A$5:$AC$104,17,FALSE),0))</f>
        <v/>
      </c>
      <c r="Q242" s="7">
        <f>IF($B242="","",$D242*'Proyección 5 años'!$E$5)</f>
        <v/>
      </c>
      <c r="R242" s="7">
        <f>IF($B242="","",$I242-SUM($J242:$N242,$P242:$Q242))</f>
        <v/>
      </c>
      <c r="S242" s="7">
        <f>IF($B242="","",IF($R242&gt;0,$R242*'Proyección 5 años'!$B$5,0))</f>
        <v/>
      </c>
      <c r="T242" s="7">
        <f>IF($B242="","",$R242-$S242)</f>
        <v/>
      </c>
      <c r="U242" s="7">
        <f>IF($B242="","",MAX(0,IFERROR(VLOOKUP($B242,'Cartera'!$A$5:$AC$104,15,FALSE)-($A242-2026+1)*VLOOKUP($B242,'Cartera'!$A$5:$AC$104,19,FALSE)*12*0.55,0)))</f>
        <v/>
      </c>
      <c r="V242" s="7">
        <f>IF($B242="","",$D242*(1+'Proyección 5 años'!$B$3)^($A242-2026))</f>
        <v/>
      </c>
      <c r="W242" s="9">
        <f>IF($B242="","",'Proyección 5 años'!$B$3)</f>
        <v/>
      </c>
      <c r="X242" s="7">
        <f>IF($B242="","",$V242-$U242)</f>
        <v/>
      </c>
      <c r="Y242" s="9">
        <f>IF($B242="","",IFERROR($T242/$D242,0))</f>
        <v/>
      </c>
    </row>
    <row r="243" ht="21" customHeight="1">
      <c r="A243" s="3" t="n"/>
      <c r="B243" s="3" t="n"/>
      <c r="C243" s="16">
        <f>IF($B243="","",IFERROR(VLOOKUP($B243,'Cartera'!$A$5:$AC$104,5,FALSE),""))</f>
        <v/>
      </c>
      <c r="D243" s="10">
        <f>IF($B243="","",IFERROR(VLOOKUP($B243,'Cartera'!$A$5:$AC$104,14,FALSE),0))</f>
        <v/>
      </c>
      <c r="E243" s="10">
        <f>IF($B243="","",IFERROR(VLOOKUP($B243,'Cartera'!$A$5:$AC$104,20,FALSE)*(1+$F243)^($A243-2026),0))</f>
        <v/>
      </c>
      <c r="F243" s="11">
        <f>IF($B243="","",IFERROR(VLOOKUP($B243,'Cartera'!$A$5:$AC$104,21,FALSE),0))</f>
        <v/>
      </c>
      <c r="G243" s="10">
        <f>IF($B243="","",$E243*12)</f>
        <v/>
      </c>
      <c r="H243" s="11">
        <f>IF($B243="","",IFERROR(VLOOKUP($B243,'Cartera'!$A$5:$AC$104,25,FALSE),'Proyección 5 años'!$E$4))</f>
        <v/>
      </c>
      <c r="I243" s="10">
        <f>IF($B243="","",$G243*$H243)</f>
        <v/>
      </c>
      <c r="J243" s="10">
        <f>IF($B243="","",IFERROR(VLOOKUP($B243,'Cartera'!$A$5:$AC$104,22,FALSE)*12,0))</f>
        <v/>
      </c>
      <c r="K243" s="10">
        <f>IF($B243="","",IFERROR(VLOOKUP($B243,'Cartera'!$A$5:$AC$104,23,FALSE),0))</f>
        <v/>
      </c>
      <c r="L243" s="10">
        <f>IF($B243="","",IFERROR(VLOOKUP($B243,'Cartera'!$A$5:$AC$104,24,FALSE),0))</f>
        <v/>
      </c>
      <c r="M243" s="10">
        <f>IF($B243="","",$I243*'Proyección 5 años'!$E$3)</f>
        <v/>
      </c>
      <c r="N243" s="10">
        <f>IF($B243="","",$I243*'Proyección 5 años'!$B$4)</f>
        <v/>
      </c>
      <c r="O243" s="10">
        <f>IF($B243="","",SUM($J243:$N243))</f>
        <v/>
      </c>
      <c r="P243" s="10">
        <f>IF($B243="","",IFERROR(VLOOKUP($B243,'Cartera'!$A$5:$AC$104,15,FALSE)*VLOOKUP($B243,'Cartera'!$A$5:$AC$104,17,FALSE),0))</f>
        <v/>
      </c>
      <c r="Q243" s="10">
        <f>IF($B243="","",$D243*'Proyección 5 años'!$E$5)</f>
        <v/>
      </c>
      <c r="R243" s="10">
        <f>IF($B243="","",$I243-SUM($J243:$N243,$P243:$Q243))</f>
        <v/>
      </c>
      <c r="S243" s="10">
        <f>IF($B243="","",IF($R243&gt;0,$R243*'Proyección 5 años'!$B$5,0))</f>
        <v/>
      </c>
      <c r="T243" s="10">
        <f>IF($B243="","",$R243-$S243)</f>
        <v/>
      </c>
      <c r="U243" s="10">
        <f>IF($B243="","",MAX(0,IFERROR(VLOOKUP($B243,'Cartera'!$A$5:$AC$104,15,FALSE)-($A243-2026+1)*VLOOKUP($B243,'Cartera'!$A$5:$AC$104,19,FALSE)*12*0.55,0)))</f>
        <v/>
      </c>
      <c r="V243" s="10">
        <f>IF($B243="","",$D243*(1+'Proyección 5 años'!$B$3)^($A243-2026))</f>
        <v/>
      </c>
      <c r="W243" s="11">
        <f>IF($B243="","",'Proyección 5 años'!$B$3)</f>
        <v/>
      </c>
      <c r="X243" s="10">
        <f>IF($B243="","",$V243-$U243)</f>
        <v/>
      </c>
      <c r="Y243" s="11">
        <f>IF($B243="","",IFERROR($T243/$D243,0))</f>
        <v/>
      </c>
    </row>
    <row r="244" ht="21" customHeight="1">
      <c r="A244" s="3" t="n"/>
      <c r="B244" s="3" t="n"/>
      <c r="C244" s="15">
        <f>IF($B244="","",IFERROR(VLOOKUP($B244,'Cartera'!$A$5:$AC$104,5,FALSE),""))</f>
        <v/>
      </c>
      <c r="D244" s="7">
        <f>IF($B244="","",IFERROR(VLOOKUP($B244,'Cartera'!$A$5:$AC$104,14,FALSE),0))</f>
        <v/>
      </c>
      <c r="E244" s="7">
        <f>IF($B244="","",IFERROR(VLOOKUP($B244,'Cartera'!$A$5:$AC$104,20,FALSE)*(1+$F244)^($A244-2026),0))</f>
        <v/>
      </c>
      <c r="F244" s="9">
        <f>IF($B244="","",IFERROR(VLOOKUP($B244,'Cartera'!$A$5:$AC$104,21,FALSE),0))</f>
        <v/>
      </c>
      <c r="G244" s="7">
        <f>IF($B244="","",$E244*12)</f>
        <v/>
      </c>
      <c r="H244" s="9">
        <f>IF($B244="","",IFERROR(VLOOKUP($B244,'Cartera'!$A$5:$AC$104,25,FALSE),'Proyección 5 años'!$E$4))</f>
        <v/>
      </c>
      <c r="I244" s="7">
        <f>IF($B244="","",$G244*$H244)</f>
        <v/>
      </c>
      <c r="J244" s="7">
        <f>IF($B244="","",IFERROR(VLOOKUP($B244,'Cartera'!$A$5:$AC$104,22,FALSE)*12,0))</f>
        <v/>
      </c>
      <c r="K244" s="7">
        <f>IF($B244="","",IFERROR(VLOOKUP($B244,'Cartera'!$A$5:$AC$104,23,FALSE),0))</f>
        <v/>
      </c>
      <c r="L244" s="7">
        <f>IF($B244="","",IFERROR(VLOOKUP($B244,'Cartera'!$A$5:$AC$104,24,FALSE),0))</f>
        <v/>
      </c>
      <c r="M244" s="7">
        <f>IF($B244="","",$I244*'Proyección 5 años'!$E$3)</f>
        <v/>
      </c>
      <c r="N244" s="7">
        <f>IF($B244="","",$I244*'Proyección 5 años'!$B$4)</f>
        <v/>
      </c>
      <c r="O244" s="7">
        <f>IF($B244="","",SUM($J244:$N244))</f>
        <v/>
      </c>
      <c r="P244" s="7">
        <f>IF($B244="","",IFERROR(VLOOKUP($B244,'Cartera'!$A$5:$AC$104,15,FALSE)*VLOOKUP($B244,'Cartera'!$A$5:$AC$104,17,FALSE),0))</f>
        <v/>
      </c>
      <c r="Q244" s="7">
        <f>IF($B244="","",$D244*'Proyección 5 años'!$E$5)</f>
        <v/>
      </c>
      <c r="R244" s="7">
        <f>IF($B244="","",$I244-SUM($J244:$N244,$P244:$Q244))</f>
        <v/>
      </c>
      <c r="S244" s="7">
        <f>IF($B244="","",IF($R244&gt;0,$R244*'Proyección 5 años'!$B$5,0))</f>
        <v/>
      </c>
      <c r="T244" s="7">
        <f>IF($B244="","",$R244-$S244)</f>
        <v/>
      </c>
      <c r="U244" s="7">
        <f>IF($B244="","",MAX(0,IFERROR(VLOOKUP($B244,'Cartera'!$A$5:$AC$104,15,FALSE)-($A244-2026+1)*VLOOKUP($B244,'Cartera'!$A$5:$AC$104,19,FALSE)*12*0.55,0)))</f>
        <v/>
      </c>
      <c r="V244" s="7">
        <f>IF($B244="","",$D244*(1+'Proyección 5 años'!$B$3)^($A244-2026))</f>
        <v/>
      </c>
      <c r="W244" s="9">
        <f>IF($B244="","",'Proyección 5 años'!$B$3)</f>
        <v/>
      </c>
      <c r="X244" s="7">
        <f>IF($B244="","",$V244-$U244)</f>
        <v/>
      </c>
      <c r="Y244" s="9">
        <f>IF($B244="","",IFERROR($T244/$D244,0))</f>
        <v/>
      </c>
    </row>
    <row r="245" ht="21" customHeight="1">
      <c r="A245" s="3" t="n"/>
      <c r="B245" s="3" t="n"/>
      <c r="C245" s="16">
        <f>IF($B245="","",IFERROR(VLOOKUP($B245,'Cartera'!$A$5:$AC$104,5,FALSE),""))</f>
        <v/>
      </c>
      <c r="D245" s="10">
        <f>IF($B245="","",IFERROR(VLOOKUP($B245,'Cartera'!$A$5:$AC$104,14,FALSE),0))</f>
        <v/>
      </c>
      <c r="E245" s="10">
        <f>IF($B245="","",IFERROR(VLOOKUP($B245,'Cartera'!$A$5:$AC$104,20,FALSE)*(1+$F245)^($A245-2026),0))</f>
        <v/>
      </c>
      <c r="F245" s="11">
        <f>IF($B245="","",IFERROR(VLOOKUP($B245,'Cartera'!$A$5:$AC$104,21,FALSE),0))</f>
        <v/>
      </c>
      <c r="G245" s="10">
        <f>IF($B245="","",$E245*12)</f>
        <v/>
      </c>
      <c r="H245" s="11">
        <f>IF($B245="","",IFERROR(VLOOKUP($B245,'Cartera'!$A$5:$AC$104,25,FALSE),'Proyección 5 años'!$E$4))</f>
        <v/>
      </c>
      <c r="I245" s="10">
        <f>IF($B245="","",$G245*$H245)</f>
        <v/>
      </c>
      <c r="J245" s="10">
        <f>IF($B245="","",IFERROR(VLOOKUP($B245,'Cartera'!$A$5:$AC$104,22,FALSE)*12,0))</f>
        <v/>
      </c>
      <c r="K245" s="10">
        <f>IF($B245="","",IFERROR(VLOOKUP($B245,'Cartera'!$A$5:$AC$104,23,FALSE),0))</f>
        <v/>
      </c>
      <c r="L245" s="10">
        <f>IF($B245="","",IFERROR(VLOOKUP($B245,'Cartera'!$A$5:$AC$104,24,FALSE),0))</f>
        <v/>
      </c>
      <c r="M245" s="10">
        <f>IF($B245="","",$I245*'Proyección 5 años'!$E$3)</f>
        <v/>
      </c>
      <c r="N245" s="10">
        <f>IF($B245="","",$I245*'Proyección 5 años'!$B$4)</f>
        <v/>
      </c>
      <c r="O245" s="10">
        <f>IF($B245="","",SUM($J245:$N245))</f>
        <v/>
      </c>
      <c r="P245" s="10">
        <f>IF($B245="","",IFERROR(VLOOKUP($B245,'Cartera'!$A$5:$AC$104,15,FALSE)*VLOOKUP($B245,'Cartera'!$A$5:$AC$104,17,FALSE),0))</f>
        <v/>
      </c>
      <c r="Q245" s="10">
        <f>IF($B245="","",$D245*'Proyección 5 años'!$E$5)</f>
        <v/>
      </c>
      <c r="R245" s="10">
        <f>IF($B245="","",$I245-SUM($J245:$N245,$P245:$Q245))</f>
        <v/>
      </c>
      <c r="S245" s="10">
        <f>IF($B245="","",IF($R245&gt;0,$R245*'Proyección 5 años'!$B$5,0))</f>
        <v/>
      </c>
      <c r="T245" s="10">
        <f>IF($B245="","",$R245-$S245)</f>
        <v/>
      </c>
      <c r="U245" s="10">
        <f>IF($B245="","",MAX(0,IFERROR(VLOOKUP($B245,'Cartera'!$A$5:$AC$104,15,FALSE)-($A245-2026+1)*VLOOKUP($B245,'Cartera'!$A$5:$AC$104,19,FALSE)*12*0.55,0)))</f>
        <v/>
      </c>
      <c r="V245" s="10">
        <f>IF($B245="","",$D245*(1+'Proyección 5 años'!$B$3)^($A245-2026))</f>
        <v/>
      </c>
      <c r="W245" s="11">
        <f>IF($B245="","",'Proyección 5 años'!$B$3)</f>
        <v/>
      </c>
      <c r="X245" s="10">
        <f>IF($B245="","",$V245-$U245)</f>
        <v/>
      </c>
      <c r="Y245" s="11">
        <f>IF($B245="","",IFERROR($T245/$D245,0))</f>
        <v/>
      </c>
    </row>
    <row r="246" ht="21" customHeight="1">
      <c r="A246" s="3" t="n"/>
      <c r="B246" s="3" t="n"/>
      <c r="C246" s="15">
        <f>IF($B246="","",IFERROR(VLOOKUP($B246,'Cartera'!$A$5:$AC$104,5,FALSE),""))</f>
        <v/>
      </c>
      <c r="D246" s="7">
        <f>IF($B246="","",IFERROR(VLOOKUP($B246,'Cartera'!$A$5:$AC$104,14,FALSE),0))</f>
        <v/>
      </c>
      <c r="E246" s="7">
        <f>IF($B246="","",IFERROR(VLOOKUP($B246,'Cartera'!$A$5:$AC$104,20,FALSE)*(1+$F246)^($A246-2026),0))</f>
        <v/>
      </c>
      <c r="F246" s="9">
        <f>IF($B246="","",IFERROR(VLOOKUP($B246,'Cartera'!$A$5:$AC$104,21,FALSE),0))</f>
        <v/>
      </c>
      <c r="G246" s="7">
        <f>IF($B246="","",$E246*12)</f>
        <v/>
      </c>
      <c r="H246" s="9">
        <f>IF($B246="","",IFERROR(VLOOKUP($B246,'Cartera'!$A$5:$AC$104,25,FALSE),'Proyección 5 años'!$E$4))</f>
        <v/>
      </c>
      <c r="I246" s="7">
        <f>IF($B246="","",$G246*$H246)</f>
        <v/>
      </c>
      <c r="J246" s="7">
        <f>IF($B246="","",IFERROR(VLOOKUP($B246,'Cartera'!$A$5:$AC$104,22,FALSE)*12,0))</f>
        <v/>
      </c>
      <c r="K246" s="7">
        <f>IF($B246="","",IFERROR(VLOOKUP($B246,'Cartera'!$A$5:$AC$104,23,FALSE),0))</f>
        <v/>
      </c>
      <c r="L246" s="7">
        <f>IF($B246="","",IFERROR(VLOOKUP($B246,'Cartera'!$A$5:$AC$104,24,FALSE),0))</f>
        <v/>
      </c>
      <c r="M246" s="7">
        <f>IF($B246="","",$I246*'Proyección 5 años'!$E$3)</f>
        <v/>
      </c>
      <c r="N246" s="7">
        <f>IF($B246="","",$I246*'Proyección 5 años'!$B$4)</f>
        <v/>
      </c>
      <c r="O246" s="7">
        <f>IF($B246="","",SUM($J246:$N246))</f>
        <v/>
      </c>
      <c r="P246" s="7">
        <f>IF($B246="","",IFERROR(VLOOKUP($B246,'Cartera'!$A$5:$AC$104,15,FALSE)*VLOOKUP($B246,'Cartera'!$A$5:$AC$104,17,FALSE),0))</f>
        <v/>
      </c>
      <c r="Q246" s="7">
        <f>IF($B246="","",$D246*'Proyección 5 años'!$E$5)</f>
        <v/>
      </c>
      <c r="R246" s="7">
        <f>IF($B246="","",$I246-SUM($J246:$N246,$P246:$Q246))</f>
        <v/>
      </c>
      <c r="S246" s="7">
        <f>IF($B246="","",IF($R246&gt;0,$R246*'Proyección 5 años'!$B$5,0))</f>
        <v/>
      </c>
      <c r="T246" s="7">
        <f>IF($B246="","",$R246-$S246)</f>
        <v/>
      </c>
      <c r="U246" s="7">
        <f>IF($B246="","",MAX(0,IFERROR(VLOOKUP($B246,'Cartera'!$A$5:$AC$104,15,FALSE)-($A246-2026+1)*VLOOKUP($B246,'Cartera'!$A$5:$AC$104,19,FALSE)*12*0.55,0)))</f>
        <v/>
      </c>
      <c r="V246" s="7">
        <f>IF($B246="","",$D246*(1+'Proyección 5 años'!$B$3)^($A246-2026))</f>
        <v/>
      </c>
      <c r="W246" s="9">
        <f>IF($B246="","",'Proyección 5 años'!$B$3)</f>
        <v/>
      </c>
      <c r="X246" s="7">
        <f>IF($B246="","",$V246-$U246)</f>
        <v/>
      </c>
      <c r="Y246" s="9">
        <f>IF($B246="","",IFERROR($T246/$D246,0))</f>
        <v/>
      </c>
    </row>
    <row r="247" ht="21" customHeight="1">
      <c r="A247" s="3" t="n"/>
      <c r="B247" s="3" t="n"/>
      <c r="C247" s="16">
        <f>IF($B247="","",IFERROR(VLOOKUP($B247,'Cartera'!$A$5:$AC$104,5,FALSE),""))</f>
        <v/>
      </c>
      <c r="D247" s="10">
        <f>IF($B247="","",IFERROR(VLOOKUP($B247,'Cartera'!$A$5:$AC$104,14,FALSE),0))</f>
        <v/>
      </c>
      <c r="E247" s="10">
        <f>IF($B247="","",IFERROR(VLOOKUP($B247,'Cartera'!$A$5:$AC$104,20,FALSE)*(1+$F247)^($A247-2026),0))</f>
        <v/>
      </c>
      <c r="F247" s="11">
        <f>IF($B247="","",IFERROR(VLOOKUP($B247,'Cartera'!$A$5:$AC$104,21,FALSE),0))</f>
        <v/>
      </c>
      <c r="G247" s="10">
        <f>IF($B247="","",$E247*12)</f>
        <v/>
      </c>
      <c r="H247" s="11">
        <f>IF($B247="","",IFERROR(VLOOKUP($B247,'Cartera'!$A$5:$AC$104,25,FALSE),'Proyección 5 años'!$E$4))</f>
        <v/>
      </c>
      <c r="I247" s="10">
        <f>IF($B247="","",$G247*$H247)</f>
        <v/>
      </c>
      <c r="J247" s="10">
        <f>IF($B247="","",IFERROR(VLOOKUP($B247,'Cartera'!$A$5:$AC$104,22,FALSE)*12,0))</f>
        <v/>
      </c>
      <c r="K247" s="10">
        <f>IF($B247="","",IFERROR(VLOOKUP($B247,'Cartera'!$A$5:$AC$104,23,FALSE),0))</f>
        <v/>
      </c>
      <c r="L247" s="10">
        <f>IF($B247="","",IFERROR(VLOOKUP($B247,'Cartera'!$A$5:$AC$104,24,FALSE),0))</f>
        <v/>
      </c>
      <c r="M247" s="10">
        <f>IF($B247="","",$I247*'Proyección 5 años'!$E$3)</f>
        <v/>
      </c>
      <c r="N247" s="10">
        <f>IF($B247="","",$I247*'Proyección 5 años'!$B$4)</f>
        <v/>
      </c>
      <c r="O247" s="10">
        <f>IF($B247="","",SUM($J247:$N247))</f>
        <v/>
      </c>
      <c r="P247" s="10">
        <f>IF($B247="","",IFERROR(VLOOKUP($B247,'Cartera'!$A$5:$AC$104,15,FALSE)*VLOOKUP($B247,'Cartera'!$A$5:$AC$104,17,FALSE),0))</f>
        <v/>
      </c>
      <c r="Q247" s="10">
        <f>IF($B247="","",$D247*'Proyección 5 años'!$E$5)</f>
        <v/>
      </c>
      <c r="R247" s="10">
        <f>IF($B247="","",$I247-SUM($J247:$N247,$P247:$Q247))</f>
        <v/>
      </c>
      <c r="S247" s="10">
        <f>IF($B247="","",IF($R247&gt;0,$R247*'Proyección 5 años'!$B$5,0))</f>
        <v/>
      </c>
      <c r="T247" s="10">
        <f>IF($B247="","",$R247-$S247)</f>
        <v/>
      </c>
      <c r="U247" s="10">
        <f>IF($B247="","",MAX(0,IFERROR(VLOOKUP($B247,'Cartera'!$A$5:$AC$104,15,FALSE)-($A247-2026+1)*VLOOKUP($B247,'Cartera'!$A$5:$AC$104,19,FALSE)*12*0.55,0)))</f>
        <v/>
      </c>
      <c r="V247" s="10">
        <f>IF($B247="","",$D247*(1+'Proyección 5 años'!$B$3)^($A247-2026))</f>
        <v/>
      </c>
      <c r="W247" s="11">
        <f>IF($B247="","",'Proyección 5 años'!$B$3)</f>
        <v/>
      </c>
      <c r="X247" s="10">
        <f>IF($B247="","",$V247-$U247)</f>
        <v/>
      </c>
      <c r="Y247" s="11">
        <f>IF($B247="","",IFERROR($T247/$D247,0))</f>
        <v/>
      </c>
    </row>
    <row r="248" ht="21" customHeight="1">
      <c r="A248" s="3" t="n"/>
      <c r="B248" s="3" t="n"/>
      <c r="C248" s="15">
        <f>IF($B248="","",IFERROR(VLOOKUP($B248,'Cartera'!$A$5:$AC$104,5,FALSE),""))</f>
        <v/>
      </c>
      <c r="D248" s="7">
        <f>IF($B248="","",IFERROR(VLOOKUP($B248,'Cartera'!$A$5:$AC$104,14,FALSE),0))</f>
        <v/>
      </c>
      <c r="E248" s="7">
        <f>IF($B248="","",IFERROR(VLOOKUP($B248,'Cartera'!$A$5:$AC$104,20,FALSE)*(1+$F248)^($A248-2026),0))</f>
        <v/>
      </c>
      <c r="F248" s="9">
        <f>IF($B248="","",IFERROR(VLOOKUP($B248,'Cartera'!$A$5:$AC$104,21,FALSE),0))</f>
        <v/>
      </c>
      <c r="G248" s="7">
        <f>IF($B248="","",$E248*12)</f>
        <v/>
      </c>
      <c r="H248" s="9">
        <f>IF($B248="","",IFERROR(VLOOKUP($B248,'Cartera'!$A$5:$AC$104,25,FALSE),'Proyección 5 años'!$E$4))</f>
        <v/>
      </c>
      <c r="I248" s="7">
        <f>IF($B248="","",$G248*$H248)</f>
        <v/>
      </c>
      <c r="J248" s="7">
        <f>IF($B248="","",IFERROR(VLOOKUP($B248,'Cartera'!$A$5:$AC$104,22,FALSE)*12,0))</f>
        <v/>
      </c>
      <c r="K248" s="7">
        <f>IF($B248="","",IFERROR(VLOOKUP($B248,'Cartera'!$A$5:$AC$104,23,FALSE),0))</f>
        <v/>
      </c>
      <c r="L248" s="7">
        <f>IF($B248="","",IFERROR(VLOOKUP($B248,'Cartera'!$A$5:$AC$104,24,FALSE),0))</f>
        <v/>
      </c>
      <c r="M248" s="7">
        <f>IF($B248="","",$I248*'Proyección 5 años'!$E$3)</f>
        <v/>
      </c>
      <c r="N248" s="7">
        <f>IF($B248="","",$I248*'Proyección 5 años'!$B$4)</f>
        <v/>
      </c>
      <c r="O248" s="7">
        <f>IF($B248="","",SUM($J248:$N248))</f>
        <v/>
      </c>
      <c r="P248" s="7">
        <f>IF($B248="","",IFERROR(VLOOKUP($B248,'Cartera'!$A$5:$AC$104,15,FALSE)*VLOOKUP($B248,'Cartera'!$A$5:$AC$104,17,FALSE),0))</f>
        <v/>
      </c>
      <c r="Q248" s="7">
        <f>IF($B248="","",$D248*'Proyección 5 años'!$E$5)</f>
        <v/>
      </c>
      <c r="R248" s="7">
        <f>IF($B248="","",$I248-SUM($J248:$N248,$P248:$Q248))</f>
        <v/>
      </c>
      <c r="S248" s="7">
        <f>IF($B248="","",IF($R248&gt;0,$R248*'Proyección 5 años'!$B$5,0))</f>
        <v/>
      </c>
      <c r="T248" s="7">
        <f>IF($B248="","",$R248-$S248)</f>
        <v/>
      </c>
      <c r="U248" s="7">
        <f>IF($B248="","",MAX(0,IFERROR(VLOOKUP($B248,'Cartera'!$A$5:$AC$104,15,FALSE)-($A248-2026+1)*VLOOKUP($B248,'Cartera'!$A$5:$AC$104,19,FALSE)*12*0.55,0)))</f>
        <v/>
      </c>
      <c r="V248" s="7">
        <f>IF($B248="","",$D248*(1+'Proyección 5 años'!$B$3)^($A248-2026))</f>
        <v/>
      </c>
      <c r="W248" s="9">
        <f>IF($B248="","",'Proyección 5 años'!$B$3)</f>
        <v/>
      </c>
      <c r="X248" s="7">
        <f>IF($B248="","",$V248-$U248)</f>
        <v/>
      </c>
      <c r="Y248" s="9">
        <f>IF($B248="","",IFERROR($T248/$D248,0))</f>
        <v/>
      </c>
    </row>
    <row r="249" ht="21" customHeight="1">
      <c r="A249" s="3" t="n"/>
      <c r="B249" s="3" t="n"/>
      <c r="C249" s="16">
        <f>IF($B249="","",IFERROR(VLOOKUP($B249,'Cartera'!$A$5:$AC$104,5,FALSE),""))</f>
        <v/>
      </c>
      <c r="D249" s="10">
        <f>IF($B249="","",IFERROR(VLOOKUP($B249,'Cartera'!$A$5:$AC$104,14,FALSE),0))</f>
        <v/>
      </c>
      <c r="E249" s="10">
        <f>IF($B249="","",IFERROR(VLOOKUP($B249,'Cartera'!$A$5:$AC$104,20,FALSE)*(1+$F249)^($A249-2026),0))</f>
        <v/>
      </c>
      <c r="F249" s="11">
        <f>IF($B249="","",IFERROR(VLOOKUP($B249,'Cartera'!$A$5:$AC$104,21,FALSE),0))</f>
        <v/>
      </c>
      <c r="G249" s="10">
        <f>IF($B249="","",$E249*12)</f>
        <v/>
      </c>
      <c r="H249" s="11">
        <f>IF($B249="","",IFERROR(VLOOKUP($B249,'Cartera'!$A$5:$AC$104,25,FALSE),'Proyección 5 años'!$E$4))</f>
        <v/>
      </c>
      <c r="I249" s="10">
        <f>IF($B249="","",$G249*$H249)</f>
        <v/>
      </c>
      <c r="J249" s="10">
        <f>IF($B249="","",IFERROR(VLOOKUP($B249,'Cartera'!$A$5:$AC$104,22,FALSE)*12,0))</f>
        <v/>
      </c>
      <c r="K249" s="10">
        <f>IF($B249="","",IFERROR(VLOOKUP($B249,'Cartera'!$A$5:$AC$104,23,FALSE),0))</f>
        <v/>
      </c>
      <c r="L249" s="10">
        <f>IF($B249="","",IFERROR(VLOOKUP($B249,'Cartera'!$A$5:$AC$104,24,FALSE),0))</f>
        <v/>
      </c>
      <c r="M249" s="10">
        <f>IF($B249="","",$I249*'Proyección 5 años'!$E$3)</f>
        <v/>
      </c>
      <c r="N249" s="10">
        <f>IF($B249="","",$I249*'Proyección 5 años'!$B$4)</f>
        <v/>
      </c>
      <c r="O249" s="10">
        <f>IF($B249="","",SUM($J249:$N249))</f>
        <v/>
      </c>
      <c r="P249" s="10">
        <f>IF($B249="","",IFERROR(VLOOKUP($B249,'Cartera'!$A$5:$AC$104,15,FALSE)*VLOOKUP($B249,'Cartera'!$A$5:$AC$104,17,FALSE),0))</f>
        <v/>
      </c>
      <c r="Q249" s="10">
        <f>IF($B249="","",$D249*'Proyección 5 años'!$E$5)</f>
        <v/>
      </c>
      <c r="R249" s="10">
        <f>IF($B249="","",$I249-SUM($J249:$N249,$P249:$Q249))</f>
        <v/>
      </c>
      <c r="S249" s="10">
        <f>IF($B249="","",IF($R249&gt;0,$R249*'Proyección 5 años'!$B$5,0))</f>
        <v/>
      </c>
      <c r="T249" s="10">
        <f>IF($B249="","",$R249-$S249)</f>
        <v/>
      </c>
      <c r="U249" s="10">
        <f>IF($B249="","",MAX(0,IFERROR(VLOOKUP($B249,'Cartera'!$A$5:$AC$104,15,FALSE)-($A249-2026+1)*VLOOKUP($B249,'Cartera'!$A$5:$AC$104,19,FALSE)*12*0.55,0)))</f>
        <v/>
      </c>
      <c r="V249" s="10">
        <f>IF($B249="","",$D249*(1+'Proyección 5 años'!$B$3)^($A249-2026))</f>
        <v/>
      </c>
      <c r="W249" s="11">
        <f>IF($B249="","",'Proyección 5 años'!$B$3)</f>
        <v/>
      </c>
      <c r="X249" s="10">
        <f>IF($B249="","",$V249-$U249)</f>
        <v/>
      </c>
      <c r="Y249" s="11">
        <f>IF($B249="","",IFERROR($T249/$D249,0))</f>
        <v/>
      </c>
    </row>
    <row r="250" ht="21" customHeight="1">
      <c r="A250" s="3" t="n"/>
      <c r="B250" s="3" t="n"/>
      <c r="C250" s="15">
        <f>IF($B250="","",IFERROR(VLOOKUP($B250,'Cartera'!$A$5:$AC$104,5,FALSE),""))</f>
        <v/>
      </c>
      <c r="D250" s="7">
        <f>IF($B250="","",IFERROR(VLOOKUP($B250,'Cartera'!$A$5:$AC$104,14,FALSE),0))</f>
        <v/>
      </c>
      <c r="E250" s="7">
        <f>IF($B250="","",IFERROR(VLOOKUP($B250,'Cartera'!$A$5:$AC$104,20,FALSE)*(1+$F250)^($A250-2026),0))</f>
        <v/>
      </c>
      <c r="F250" s="9">
        <f>IF($B250="","",IFERROR(VLOOKUP($B250,'Cartera'!$A$5:$AC$104,21,FALSE),0))</f>
        <v/>
      </c>
      <c r="G250" s="7">
        <f>IF($B250="","",$E250*12)</f>
        <v/>
      </c>
      <c r="H250" s="9">
        <f>IF($B250="","",IFERROR(VLOOKUP($B250,'Cartera'!$A$5:$AC$104,25,FALSE),'Proyección 5 años'!$E$4))</f>
        <v/>
      </c>
      <c r="I250" s="7">
        <f>IF($B250="","",$G250*$H250)</f>
        <v/>
      </c>
      <c r="J250" s="7">
        <f>IF($B250="","",IFERROR(VLOOKUP($B250,'Cartera'!$A$5:$AC$104,22,FALSE)*12,0))</f>
        <v/>
      </c>
      <c r="K250" s="7">
        <f>IF($B250="","",IFERROR(VLOOKUP($B250,'Cartera'!$A$5:$AC$104,23,FALSE),0))</f>
        <v/>
      </c>
      <c r="L250" s="7">
        <f>IF($B250="","",IFERROR(VLOOKUP($B250,'Cartera'!$A$5:$AC$104,24,FALSE),0))</f>
        <v/>
      </c>
      <c r="M250" s="7">
        <f>IF($B250="","",$I250*'Proyección 5 años'!$E$3)</f>
        <v/>
      </c>
      <c r="N250" s="7">
        <f>IF($B250="","",$I250*'Proyección 5 años'!$B$4)</f>
        <v/>
      </c>
      <c r="O250" s="7">
        <f>IF($B250="","",SUM($J250:$N250))</f>
        <v/>
      </c>
      <c r="P250" s="7">
        <f>IF($B250="","",IFERROR(VLOOKUP($B250,'Cartera'!$A$5:$AC$104,15,FALSE)*VLOOKUP($B250,'Cartera'!$A$5:$AC$104,17,FALSE),0))</f>
        <v/>
      </c>
      <c r="Q250" s="7">
        <f>IF($B250="","",$D250*'Proyección 5 años'!$E$5)</f>
        <v/>
      </c>
      <c r="R250" s="7">
        <f>IF($B250="","",$I250-SUM($J250:$N250,$P250:$Q250))</f>
        <v/>
      </c>
      <c r="S250" s="7">
        <f>IF($B250="","",IF($R250&gt;0,$R250*'Proyección 5 años'!$B$5,0))</f>
        <v/>
      </c>
      <c r="T250" s="7">
        <f>IF($B250="","",$R250-$S250)</f>
        <v/>
      </c>
      <c r="U250" s="7">
        <f>IF($B250="","",MAX(0,IFERROR(VLOOKUP($B250,'Cartera'!$A$5:$AC$104,15,FALSE)-($A250-2026+1)*VLOOKUP($B250,'Cartera'!$A$5:$AC$104,19,FALSE)*12*0.55,0)))</f>
        <v/>
      </c>
      <c r="V250" s="7">
        <f>IF($B250="","",$D250*(1+'Proyección 5 años'!$B$3)^($A250-2026))</f>
        <v/>
      </c>
      <c r="W250" s="9">
        <f>IF($B250="","",'Proyección 5 años'!$B$3)</f>
        <v/>
      </c>
      <c r="X250" s="7">
        <f>IF($B250="","",$V250-$U250)</f>
        <v/>
      </c>
      <c r="Y250" s="9">
        <f>IF($B250="","",IFERROR($T250/$D250,0))</f>
        <v/>
      </c>
    </row>
    <row r="251" ht="21" customHeight="1">
      <c r="A251" s="3" t="n"/>
      <c r="B251" s="3" t="n"/>
      <c r="C251" s="16">
        <f>IF($B251="","",IFERROR(VLOOKUP($B251,'Cartera'!$A$5:$AC$104,5,FALSE),""))</f>
        <v/>
      </c>
      <c r="D251" s="10">
        <f>IF($B251="","",IFERROR(VLOOKUP($B251,'Cartera'!$A$5:$AC$104,14,FALSE),0))</f>
        <v/>
      </c>
      <c r="E251" s="10">
        <f>IF($B251="","",IFERROR(VLOOKUP($B251,'Cartera'!$A$5:$AC$104,20,FALSE)*(1+$F251)^($A251-2026),0))</f>
        <v/>
      </c>
      <c r="F251" s="11">
        <f>IF($B251="","",IFERROR(VLOOKUP($B251,'Cartera'!$A$5:$AC$104,21,FALSE),0))</f>
        <v/>
      </c>
      <c r="G251" s="10">
        <f>IF($B251="","",$E251*12)</f>
        <v/>
      </c>
      <c r="H251" s="11">
        <f>IF($B251="","",IFERROR(VLOOKUP($B251,'Cartera'!$A$5:$AC$104,25,FALSE),'Proyección 5 años'!$E$4))</f>
        <v/>
      </c>
      <c r="I251" s="10">
        <f>IF($B251="","",$G251*$H251)</f>
        <v/>
      </c>
      <c r="J251" s="10">
        <f>IF($B251="","",IFERROR(VLOOKUP($B251,'Cartera'!$A$5:$AC$104,22,FALSE)*12,0))</f>
        <v/>
      </c>
      <c r="K251" s="10">
        <f>IF($B251="","",IFERROR(VLOOKUP($B251,'Cartera'!$A$5:$AC$104,23,FALSE),0))</f>
        <v/>
      </c>
      <c r="L251" s="10">
        <f>IF($B251="","",IFERROR(VLOOKUP($B251,'Cartera'!$A$5:$AC$104,24,FALSE),0))</f>
        <v/>
      </c>
      <c r="M251" s="10">
        <f>IF($B251="","",$I251*'Proyección 5 años'!$E$3)</f>
        <v/>
      </c>
      <c r="N251" s="10">
        <f>IF($B251="","",$I251*'Proyección 5 años'!$B$4)</f>
        <v/>
      </c>
      <c r="O251" s="10">
        <f>IF($B251="","",SUM($J251:$N251))</f>
        <v/>
      </c>
      <c r="P251" s="10">
        <f>IF($B251="","",IFERROR(VLOOKUP($B251,'Cartera'!$A$5:$AC$104,15,FALSE)*VLOOKUP($B251,'Cartera'!$A$5:$AC$104,17,FALSE),0))</f>
        <v/>
      </c>
      <c r="Q251" s="10">
        <f>IF($B251="","",$D251*'Proyección 5 años'!$E$5)</f>
        <v/>
      </c>
      <c r="R251" s="10">
        <f>IF($B251="","",$I251-SUM($J251:$N251,$P251:$Q251))</f>
        <v/>
      </c>
      <c r="S251" s="10">
        <f>IF($B251="","",IF($R251&gt;0,$R251*'Proyección 5 años'!$B$5,0))</f>
        <v/>
      </c>
      <c r="T251" s="10">
        <f>IF($B251="","",$R251-$S251)</f>
        <v/>
      </c>
      <c r="U251" s="10">
        <f>IF($B251="","",MAX(0,IFERROR(VLOOKUP($B251,'Cartera'!$A$5:$AC$104,15,FALSE)-($A251-2026+1)*VLOOKUP($B251,'Cartera'!$A$5:$AC$104,19,FALSE)*12*0.55,0)))</f>
        <v/>
      </c>
      <c r="V251" s="10">
        <f>IF($B251="","",$D251*(1+'Proyección 5 años'!$B$3)^($A251-2026))</f>
        <v/>
      </c>
      <c r="W251" s="11">
        <f>IF($B251="","",'Proyección 5 años'!$B$3)</f>
        <v/>
      </c>
      <c r="X251" s="10">
        <f>IF($B251="","",$V251-$U251)</f>
        <v/>
      </c>
      <c r="Y251" s="11">
        <f>IF($B251="","",IFERROR($T251/$D251,0))</f>
        <v/>
      </c>
    </row>
    <row r="252" ht="21" customHeight="1">
      <c r="A252" s="3" t="n"/>
      <c r="B252" s="3" t="n"/>
      <c r="C252" s="15">
        <f>IF($B252="","",IFERROR(VLOOKUP($B252,'Cartera'!$A$5:$AC$104,5,FALSE),""))</f>
        <v/>
      </c>
      <c r="D252" s="7">
        <f>IF($B252="","",IFERROR(VLOOKUP($B252,'Cartera'!$A$5:$AC$104,14,FALSE),0))</f>
        <v/>
      </c>
      <c r="E252" s="7">
        <f>IF($B252="","",IFERROR(VLOOKUP($B252,'Cartera'!$A$5:$AC$104,20,FALSE)*(1+$F252)^($A252-2026),0))</f>
        <v/>
      </c>
      <c r="F252" s="9">
        <f>IF($B252="","",IFERROR(VLOOKUP($B252,'Cartera'!$A$5:$AC$104,21,FALSE),0))</f>
        <v/>
      </c>
      <c r="G252" s="7">
        <f>IF($B252="","",$E252*12)</f>
        <v/>
      </c>
      <c r="H252" s="9">
        <f>IF($B252="","",IFERROR(VLOOKUP($B252,'Cartera'!$A$5:$AC$104,25,FALSE),'Proyección 5 años'!$E$4))</f>
        <v/>
      </c>
      <c r="I252" s="7">
        <f>IF($B252="","",$G252*$H252)</f>
        <v/>
      </c>
      <c r="J252" s="7">
        <f>IF($B252="","",IFERROR(VLOOKUP($B252,'Cartera'!$A$5:$AC$104,22,FALSE)*12,0))</f>
        <v/>
      </c>
      <c r="K252" s="7">
        <f>IF($B252="","",IFERROR(VLOOKUP($B252,'Cartera'!$A$5:$AC$104,23,FALSE),0))</f>
        <v/>
      </c>
      <c r="L252" s="7">
        <f>IF($B252="","",IFERROR(VLOOKUP($B252,'Cartera'!$A$5:$AC$104,24,FALSE),0))</f>
        <v/>
      </c>
      <c r="M252" s="7">
        <f>IF($B252="","",$I252*'Proyección 5 años'!$E$3)</f>
        <v/>
      </c>
      <c r="N252" s="7">
        <f>IF($B252="","",$I252*'Proyección 5 años'!$B$4)</f>
        <v/>
      </c>
      <c r="O252" s="7">
        <f>IF($B252="","",SUM($J252:$N252))</f>
        <v/>
      </c>
      <c r="P252" s="7">
        <f>IF($B252="","",IFERROR(VLOOKUP($B252,'Cartera'!$A$5:$AC$104,15,FALSE)*VLOOKUP($B252,'Cartera'!$A$5:$AC$104,17,FALSE),0))</f>
        <v/>
      </c>
      <c r="Q252" s="7">
        <f>IF($B252="","",$D252*'Proyección 5 años'!$E$5)</f>
        <v/>
      </c>
      <c r="R252" s="7">
        <f>IF($B252="","",$I252-SUM($J252:$N252,$P252:$Q252))</f>
        <v/>
      </c>
      <c r="S252" s="7">
        <f>IF($B252="","",IF($R252&gt;0,$R252*'Proyección 5 años'!$B$5,0))</f>
        <v/>
      </c>
      <c r="T252" s="7">
        <f>IF($B252="","",$R252-$S252)</f>
        <v/>
      </c>
      <c r="U252" s="7">
        <f>IF($B252="","",MAX(0,IFERROR(VLOOKUP($B252,'Cartera'!$A$5:$AC$104,15,FALSE)-($A252-2026+1)*VLOOKUP($B252,'Cartera'!$A$5:$AC$104,19,FALSE)*12*0.55,0)))</f>
        <v/>
      </c>
      <c r="V252" s="7">
        <f>IF($B252="","",$D252*(1+'Proyección 5 años'!$B$3)^($A252-2026))</f>
        <v/>
      </c>
      <c r="W252" s="9">
        <f>IF($B252="","",'Proyección 5 años'!$B$3)</f>
        <v/>
      </c>
      <c r="X252" s="7">
        <f>IF($B252="","",$V252-$U252)</f>
        <v/>
      </c>
      <c r="Y252" s="9">
        <f>IF($B252="","",IFERROR($T252/$D252,0))</f>
        <v/>
      </c>
    </row>
    <row r="253" ht="21" customHeight="1">
      <c r="A253" s="3" t="n"/>
      <c r="B253" s="3" t="n"/>
      <c r="C253" s="16">
        <f>IF($B253="","",IFERROR(VLOOKUP($B253,'Cartera'!$A$5:$AC$104,5,FALSE),""))</f>
        <v/>
      </c>
      <c r="D253" s="10">
        <f>IF($B253="","",IFERROR(VLOOKUP($B253,'Cartera'!$A$5:$AC$104,14,FALSE),0))</f>
        <v/>
      </c>
      <c r="E253" s="10">
        <f>IF($B253="","",IFERROR(VLOOKUP($B253,'Cartera'!$A$5:$AC$104,20,FALSE)*(1+$F253)^($A253-2026),0))</f>
        <v/>
      </c>
      <c r="F253" s="11">
        <f>IF($B253="","",IFERROR(VLOOKUP($B253,'Cartera'!$A$5:$AC$104,21,FALSE),0))</f>
        <v/>
      </c>
      <c r="G253" s="10">
        <f>IF($B253="","",$E253*12)</f>
        <v/>
      </c>
      <c r="H253" s="11">
        <f>IF($B253="","",IFERROR(VLOOKUP($B253,'Cartera'!$A$5:$AC$104,25,FALSE),'Proyección 5 años'!$E$4))</f>
        <v/>
      </c>
      <c r="I253" s="10">
        <f>IF($B253="","",$G253*$H253)</f>
        <v/>
      </c>
      <c r="J253" s="10">
        <f>IF($B253="","",IFERROR(VLOOKUP($B253,'Cartera'!$A$5:$AC$104,22,FALSE)*12,0))</f>
        <v/>
      </c>
      <c r="K253" s="10">
        <f>IF($B253="","",IFERROR(VLOOKUP($B253,'Cartera'!$A$5:$AC$104,23,FALSE),0))</f>
        <v/>
      </c>
      <c r="L253" s="10">
        <f>IF($B253="","",IFERROR(VLOOKUP($B253,'Cartera'!$A$5:$AC$104,24,FALSE),0))</f>
        <v/>
      </c>
      <c r="M253" s="10">
        <f>IF($B253="","",$I253*'Proyección 5 años'!$E$3)</f>
        <v/>
      </c>
      <c r="N253" s="10">
        <f>IF($B253="","",$I253*'Proyección 5 años'!$B$4)</f>
        <v/>
      </c>
      <c r="O253" s="10">
        <f>IF($B253="","",SUM($J253:$N253))</f>
        <v/>
      </c>
      <c r="P253" s="10">
        <f>IF($B253="","",IFERROR(VLOOKUP($B253,'Cartera'!$A$5:$AC$104,15,FALSE)*VLOOKUP($B253,'Cartera'!$A$5:$AC$104,17,FALSE),0))</f>
        <v/>
      </c>
      <c r="Q253" s="10">
        <f>IF($B253="","",$D253*'Proyección 5 años'!$E$5)</f>
        <v/>
      </c>
      <c r="R253" s="10">
        <f>IF($B253="","",$I253-SUM($J253:$N253,$P253:$Q253))</f>
        <v/>
      </c>
      <c r="S253" s="10">
        <f>IF($B253="","",IF($R253&gt;0,$R253*'Proyección 5 años'!$B$5,0))</f>
        <v/>
      </c>
      <c r="T253" s="10">
        <f>IF($B253="","",$R253-$S253)</f>
        <v/>
      </c>
      <c r="U253" s="10">
        <f>IF($B253="","",MAX(0,IFERROR(VLOOKUP($B253,'Cartera'!$A$5:$AC$104,15,FALSE)-($A253-2026+1)*VLOOKUP($B253,'Cartera'!$A$5:$AC$104,19,FALSE)*12*0.55,0)))</f>
        <v/>
      </c>
      <c r="V253" s="10">
        <f>IF($B253="","",$D253*(1+'Proyección 5 años'!$B$3)^($A253-2026))</f>
        <v/>
      </c>
      <c r="W253" s="11">
        <f>IF($B253="","",'Proyección 5 años'!$B$3)</f>
        <v/>
      </c>
      <c r="X253" s="10">
        <f>IF($B253="","",$V253-$U253)</f>
        <v/>
      </c>
      <c r="Y253" s="11">
        <f>IF($B253="","",IFERROR($T253/$D253,0))</f>
        <v/>
      </c>
    </row>
    <row r="254" ht="21" customHeight="1">
      <c r="A254" s="3" t="n"/>
      <c r="B254" s="3" t="n"/>
      <c r="C254" s="15">
        <f>IF($B254="","",IFERROR(VLOOKUP($B254,'Cartera'!$A$5:$AC$104,5,FALSE),""))</f>
        <v/>
      </c>
      <c r="D254" s="7">
        <f>IF($B254="","",IFERROR(VLOOKUP($B254,'Cartera'!$A$5:$AC$104,14,FALSE),0))</f>
        <v/>
      </c>
      <c r="E254" s="7">
        <f>IF($B254="","",IFERROR(VLOOKUP($B254,'Cartera'!$A$5:$AC$104,20,FALSE)*(1+$F254)^($A254-2026),0))</f>
        <v/>
      </c>
      <c r="F254" s="9">
        <f>IF($B254="","",IFERROR(VLOOKUP($B254,'Cartera'!$A$5:$AC$104,21,FALSE),0))</f>
        <v/>
      </c>
      <c r="G254" s="7">
        <f>IF($B254="","",$E254*12)</f>
        <v/>
      </c>
      <c r="H254" s="9">
        <f>IF($B254="","",IFERROR(VLOOKUP($B254,'Cartera'!$A$5:$AC$104,25,FALSE),'Proyección 5 años'!$E$4))</f>
        <v/>
      </c>
      <c r="I254" s="7">
        <f>IF($B254="","",$G254*$H254)</f>
        <v/>
      </c>
      <c r="J254" s="7">
        <f>IF($B254="","",IFERROR(VLOOKUP($B254,'Cartera'!$A$5:$AC$104,22,FALSE)*12,0))</f>
        <v/>
      </c>
      <c r="K254" s="7">
        <f>IF($B254="","",IFERROR(VLOOKUP($B254,'Cartera'!$A$5:$AC$104,23,FALSE),0))</f>
        <v/>
      </c>
      <c r="L254" s="7">
        <f>IF($B254="","",IFERROR(VLOOKUP($B254,'Cartera'!$A$5:$AC$104,24,FALSE),0))</f>
        <v/>
      </c>
      <c r="M254" s="7">
        <f>IF($B254="","",$I254*'Proyección 5 años'!$E$3)</f>
        <v/>
      </c>
      <c r="N254" s="7">
        <f>IF($B254="","",$I254*'Proyección 5 años'!$B$4)</f>
        <v/>
      </c>
      <c r="O254" s="7">
        <f>IF($B254="","",SUM($J254:$N254))</f>
        <v/>
      </c>
      <c r="P254" s="7">
        <f>IF($B254="","",IFERROR(VLOOKUP($B254,'Cartera'!$A$5:$AC$104,15,FALSE)*VLOOKUP($B254,'Cartera'!$A$5:$AC$104,17,FALSE),0))</f>
        <v/>
      </c>
      <c r="Q254" s="7">
        <f>IF($B254="","",$D254*'Proyección 5 años'!$E$5)</f>
        <v/>
      </c>
      <c r="R254" s="7">
        <f>IF($B254="","",$I254-SUM($J254:$N254,$P254:$Q254))</f>
        <v/>
      </c>
      <c r="S254" s="7">
        <f>IF($B254="","",IF($R254&gt;0,$R254*'Proyección 5 años'!$B$5,0))</f>
        <v/>
      </c>
      <c r="T254" s="7">
        <f>IF($B254="","",$R254-$S254)</f>
        <v/>
      </c>
      <c r="U254" s="7">
        <f>IF($B254="","",MAX(0,IFERROR(VLOOKUP($B254,'Cartera'!$A$5:$AC$104,15,FALSE)-($A254-2026+1)*VLOOKUP($B254,'Cartera'!$A$5:$AC$104,19,FALSE)*12*0.55,0)))</f>
        <v/>
      </c>
      <c r="V254" s="7">
        <f>IF($B254="","",$D254*(1+'Proyección 5 años'!$B$3)^($A254-2026))</f>
        <v/>
      </c>
      <c r="W254" s="9">
        <f>IF($B254="","",'Proyección 5 años'!$B$3)</f>
        <v/>
      </c>
      <c r="X254" s="7">
        <f>IF($B254="","",$V254-$U254)</f>
        <v/>
      </c>
      <c r="Y254" s="9">
        <f>IF($B254="","",IFERROR($T254/$D254,0))</f>
        <v/>
      </c>
    </row>
    <row r="255" ht="21" customHeight="1">
      <c r="A255" s="3" t="n"/>
      <c r="B255" s="3" t="n"/>
      <c r="C255" s="16">
        <f>IF($B255="","",IFERROR(VLOOKUP($B255,'Cartera'!$A$5:$AC$104,5,FALSE),""))</f>
        <v/>
      </c>
      <c r="D255" s="10">
        <f>IF($B255="","",IFERROR(VLOOKUP($B255,'Cartera'!$A$5:$AC$104,14,FALSE),0))</f>
        <v/>
      </c>
      <c r="E255" s="10">
        <f>IF($B255="","",IFERROR(VLOOKUP($B255,'Cartera'!$A$5:$AC$104,20,FALSE)*(1+$F255)^($A255-2026),0))</f>
        <v/>
      </c>
      <c r="F255" s="11">
        <f>IF($B255="","",IFERROR(VLOOKUP($B255,'Cartera'!$A$5:$AC$104,21,FALSE),0))</f>
        <v/>
      </c>
      <c r="G255" s="10">
        <f>IF($B255="","",$E255*12)</f>
        <v/>
      </c>
      <c r="H255" s="11">
        <f>IF($B255="","",IFERROR(VLOOKUP($B255,'Cartera'!$A$5:$AC$104,25,FALSE),'Proyección 5 años'!$E$4))</f>
        <v/>
      </c>
      <c r="I255" s="10">
        <f>IF($B255="","",$G255*$H255)</f>
        <v/>
      </c>
      <c r="J255" s="10">
        <f>IF($B255="","",IFERROR(VLOOKUP($B255,'Cartera'!$A$5:$AC$104,22,FALSE)*12,0))</f>
        <v/>
      </c>
      <c r="K255" s="10">
        <f>IF($B255="","",IFERROR(VLOOKUP($B255,'Cartera'!$A$5:$AC$104,23,FALSE),0))</f>
        <v/>
      </c>
      <c r="L255" s="10">
        <f>IF($B255="","",IFERROR(VLOOKUP($B255,'Cartera'!$A$5:$AC$104,24,FALSE),0))</f>
        <v/>
      </c>
      <c r="M255" s="10">
        <f>IF($B255="","",$I255*'Proyección 5 años'!$E$3)</f>
        <v/>
      </c>
      <c r="N255" s="10">
        <f>IF($B255="","",$I255*'Proyección 5 años'!$B$4)</f>
        <v/>
      </c>
      <c r="O255" s="10">
        <f>IF($B255="","",SUM($J255:$N255))</f>
        <v/>
      </c>
      <c r="P255" s="10">
        <f>IF($B255="","",IFERROR(VLOOKUP($B255,'Cartera'!$A$5:$AC$104,15,FALSE)*VLOOKUP($B255,'Cartera'!$A$5:$AC$104,17,FALSE),0))</f>
        <v/>
      </c>
      <c r="Q255" s="10">
        <f>IF($B255="","",$D255*'Proyección 5 años'!$E$5)</f>
        <v/>
      </c>
      <c r="R255" s="10">
        <f>IF($B255="","",$I255-SUM($J255:$N255,$P255:$Q255))</f>
        <v/>
      </c>
      <c r="S255" s="10">
        <f>IF($B255="","",IF($R255&gt;0,$R255*'Proyección 5 años'!$B$5,0))</f>
        <v/>
      </c>
      <c r="T255" s="10">
        <f>IF($B255="","",$R255-$S255)</f>
        <v/>
      </c>
      <c r="U255" s="10">
        <f>IF($B255="","",MAX(0,IFERROR(VLOOKUP($B255,'Cartera'!$A$5:$AC$104,15,FALSE)-($A255-2026+1)*VLOOKUP($B255,'Cartera'!$A$5:$AC$104,19,FALSE)*12*0.55,0)))</f>
        <v/>
      </c>
      <c r="V255" s="10">
        <f>IF($B255="","",$D255*(1+'Proyección 5 años'!$B$3)^($A255-2026))</f>
        <v/>
      </c>
      <c r="W255" s="11">
        <f>IF($B255="","",'Proyección 5 años'!$B$3)</f>
        <v/>
      </c>
      <c r="X255" s="10">
        <f>IF($B255="","",$V255-$U255)</f>
        <v/>
      </c>
      <c r="Y255" s="11">
        <f>IF($B255="","",IFERROR($T255/$D255,0))</f>
        <v/>
      </c>
    </row>
    <row r="256" ht="21" customHeight="1">
      <c r="A256" s="3" t="n"/>
      <c r="B256" s="3" t="n"/>
      <c r="C256" s="15">
        <f>IF($B256="","",IFERROR(VLOOKUP($B256,'Cartera'!$A$5:$AC$104,5,FALSE),""))</f>
        <v/>
      </c>
      <c r="D256" s="7">
        <f>IF($B256="","",IFERROR(VLOOKUP($B256,'Cartera'!$A$5:$AC$104,14,FALSE),0))</f>
        <v/>
      </c>
      <c r="E256" s="7">
        <f>IF($B256="","",IFERROR(VLOOKUP($B256,'Cartera'!$A$5:$AC$104,20,FALSE)*(1+$F256)^($A256-2026),0))</f>
        <v/>
      </c>
      <c r="F256" s="9">
        <f>IF($B256="","",IFERROR(VLOOKUP($B256,'Cartera'!$A$5:$AC$104,21,FALSE),0))</f>
        <v/>
      </c>
      <c r="G256" s="7">
        <f>IF($B256="","",$E256*12)</f>
        <v/>
      </c>
      <c r="H256" s="9">
        <f>IF($B256="","",IFERROR(VLOOKUP($B256,'Cartera'!$A$5:$AC$104,25,FALSE),'Proyección 5 años'!$E$4))</f>
        <v/>
      </c>
      <c r="I256" s="7">
        <f>IF($B256="","",$G256*$H256)</f>
        <v/>
      </c>
      <c r="J256" s="7">
        <f>IF($B256="","",IFERROR(VLOOKUP($B256,'Cartera'!$A$5:$AC$104,22,FALSE)*12,0))</f>
        <v/>
      </c>
      <c r="K256" s="7">
        <f>IF($B256="","",IFERROR(VLOOKUP($B256,'Cartera'!$A$5:$AC$104,23,FALSE),0))</f>
        <v/>
      </c>
      <c r="L256" s="7">
        <f>IF($B256="","",IFERROR(VLOOKUP($B256,'Cartera'!$A$5:$AC$104,24,FALSE),0))</f>
        <v/>
      </c>
      <c r="M256" s="7">
        <f>IF($B256="","",$I256*'Proyección 5 años'!$E$3)</f>
        <v/>
      </c>
      <c r="N256" s="7">
        <f>IF($B256="","",$I256*'Proyección 5 años'!$B$4)</f>
        <v/>
      </c>
      <c r="O256" s="7">
        <f>IF($B256="","",SUM($J256:$N256))</f>
        <v/>
      </c>
      <c r="P256" s="7">
        <f>IF($B256="","",IFERROR(VLOOKUP($B256,'Cartera'!$A$5:$AC$104,15,FALSE)*VLOOKUP($B256,'Cartera'!$A$5:$AC$104,17,FALSE),0))</f>
        <v/>
      </c>
      <c r="Q256" s="7">
        <f>IF($B256="","",$D256*'Proyección 5 años'!$E$5)</f>
        <v/>
      </c>
      <c r="R256" s="7">
        <f>IF($B256="","",$I256-SUM($J256:$N256,$P256:$Q256))</f>
        <v/>
      </c>
      <c r="S256" s="7">
        <f>IF($B256="","",IF($R256&gt;0,$R256*'Proyección 5 años'!$B$5,0))</f>
        <v/>
      </c>
      <c r="T256" s="7">
        <f>IF($B256="","",$R256-$S256)</f>
        <v/>
      </c>
      <c r="U256" s="7">
        <f>IF($B256="","",MAX(0,IFERROR(VLOOKUP($B256,'Cartera'!$A$5:$AC$104,15,FALSE)-($A256-2026+1)*VLOOKUP($B256,'Cartera'!$A$5:$AC$104,19,FALSE)*12*0.55,0)))</f>
        <v/>
      </c>
      <c r="V256" s="7">
        <f>IF($B256="","",$D256*(1+'Proyección 5 años'!$B$3)^($A256-2026))</f>
        <v/>
      </c>
      <c r="W256" s="9">
        <f>IF($B256="","",'Proyección 5 años'!$B$3)</f>
        <v/>
      </c>
      <c r="X256" s="7">
        <f>IF($B256="","",$V256-$U256)</f>
        <v/>
      </c>
      <c r="Y256" s="9">
        <f>IF($B256="","",IFERROR($T256/$D256,0))</f>
        <v/>
      </c>
    </row>
    <row r="257" ht="21" customHeight="1">
      <c r="A257" s="3" t="n"/>
      <c r="B257" s="3" t="n"/>
      <c r="C257" s="16">
        <f>IF($B257="","",IFERROR(VLOOKUP($B257,'Cartera'!$A$5:$AC$104,5,FALSE),""))</f>
        <v/>
      </c>
      <c r="D257" s="10">
        <f>IF($B257="","",IFERROR(VLOOKUP($B257,'Cartera'!$A$5:$AC$104,14,FALSE),0))</f>
        <v/>
      </c>
      <c r="E257" s="10">
        <f>IF($B257="","",IFERROR(VLOOKUP($B257,'Cartera'!$A$5:$AC$104,20,FALSE)*(1+$F257)^($A257-2026),0))</f>
        <v/>
      </c>
      <c r="F257" s="11">
        <f>IF($B257="","",IFERROR(VLOOKUP($B257,'Cartera'!$A$5:$AC$104,21,FALSE),0))</f>
        <v/>
      </c>
      <c r="G257" s="10">
        <f>IF($B257="","",$E257*12)</f>
        <v/>
      </c>
      <c r="H257" s="11">
        <f>IF($B257="","",IFERROR(VLOOKUP($B257,'Cartera'!$A$5:$AC$104,25,FALSE),'Proyección 5 años'!$E$4))</f>
        <v/>
      </c>
      <c r="I257" s="10">
        <f>IF($B257="","",$G257*$H257)</f>
        <v/>
      </c>
      <c r="J257" s="10">
        <f>IF($B257="","",IFERROR(VLOOKUP($B257,'Cartera'!$A$5:$AC$104,22,FALSE)*12,0))</f>
        <v/>
      </c>
      <c r="K257" s="10">
        <f>IF($B257="","",IFERROR(VLOOKUP($B257,'Cartera'!$A$5:$AC$104,23,FALSE),0))</f>
        <v/>
      </c>
      <c r="L257" s="10">
        <f>IF($B257="","",IFERROR(VLOOKUP($B257,'Cartera'!$A$5:$AC$104,24,FALSE),0))</f>
        <v/>
      </c>
      <c r="M257" s="10">
        <f>IF($B257="","",$I257*'Proyección 5 años'!$E$3)</f>
        <v/>
      </c>
      <c r="N257" s="10">
        <f>IF($B257="","",$I257*'Proyección 5 años'!$B$4)</f>
        <v/>
      </c>
      <c r="O257" s="10">
        <f>IF($B257="","",SUM($J257:$N257))</f>
        <v/>
      </c>
      <c r="P257" s="10">
        <f>IF($B257="","",IFERROR(VLOOKUP($B257,'Cartera'!$A$5:$AC$104,15,FALSE)*VLOOKUP($B257,'Cartera'!$A$5:$AC$104,17,FALSE),0))</f>
        <v/>
      </c>
      <c r="Q257" s="10">
        <f>IF($B257="","",$D257*'Proyección 5 años'!$E$5)</f>
        <v/>
      </c>
      <c r="R257" s="10">
        <f>IF($B257="","",$I257-SUM($J257:$N257,$P257:$Q257))</f>
        <v/>
      </c>
      <c r="S257" s="10">
        <f>IF($B257="","",IF($R257&gt;0,$R257*'Proyección 5 años'!$B$5,0))</f>
        <v/>
      </c>
      <c r="T257" s="10">
        <f>IF($B257="","",$R257-$S257)</f>
        <v/>
      </c>
      <c r="U257" s="10">
        <f>IF($B257="","",MAX(0,IFERROR(VLOOKUP($B257,'Cartera'!$A$5:$AC$104,15,FALSE)-($A257-2026+1)*VLOOKUP($B257,'Cartera'!$A$5:$AC$104,19,FALSE)*12*0.55,0)))</f>
        <v/>
      </c>
      <c r="V257" s="10">
        <f>IF($B257="","",$D257*(1+'Proyección 5 años'!$B$3)^($A257-2026))</f>
        <v/>
      </c>
      <c r="W257" s="11">
        <f>IF($B257="","",'Proyección 5 años'!$B$3)</f>
        <v/>
      </c>
      <c r="X257" s="10">
        <f>IF($B257="","",$V257-$U257)</f>
        <v/>
      </c>
      <c r="Y257" s="11">
        <f>IF($B257="","",IFERROR($T257/$D257,0))</f>
        <v/>
      </c>
    </row>
    <row r="258" ht="21" customHeight="1">
      <c r="A258" s="3" t="n"/>
      <c r="B258" s="3" t="n"/>
      <c r="C258" s="15">
        <f>IF($B258="","",IFERROR(VLOOKUP($B258,'Cartera'!$A$5:$AC$104,5,FALSE),""))</f>
        <v/>
      </c>
      <c r="D258" s="7">
        <f>IF($B258="","",IFERROR(VLOOKUP($B258,'Cartera'!$A$5:$AC$104,14,FALSE),0))</f>
        <v/>
      </c>
      <c r="E258" s="7">
        <f>IF($B258="","",IFERROR(VLOOKUP($B258,'Cartera'!$A$5:$AC$104,20,FALSE)*(1+$F258)^($A258-2026),0))</f>
        <v/>
      </c>
      <c r="F258" s="9">
        <f>IF($B258="","",IFERROR(VLOOKUP($B258,'Cartera'!$A$5:$AC$104,21,FALSE),0))</f>
        <v/>
      </c>
      <c r="G258" s="7">
        <f>IF($B258="","",$E258*12)</f>
        <v/>
      </c>
      <c r="H258" s="9">
        <f>IF($B258="","",IFERROR(VLOOKUP($B258,'Cartera'!$A$5:$AC$104,25,FALSE),'Proyección 5 años'!$E$4))</f>
        <v/>
      </c>
      <c r="I258" s="7">
        <f>IF($B258="","",$G258*$H258)</f>
        <v/>
      </c>
      <c r="J258" s="7">
        <f>IF($B258="","",IFERROR(VLOOKUP($B258,'Cartera'!$A$5:$AC$104,22,FALSE)*12,0))</f>
        <v/>
      </c>
      <c r="K258" s="7">
        <f>IF($B258="","",IFERROR(VLOOKUP($B258,'Cartera'!$A$5:$AC$104,23,FALSE),0))</f>
        <v/>
      </c>
      <c r="L258" s="7">
        <f>IF($B258="","",IFERROR(VLOOKUP($B258,'Cartera'!$A$5:$AC$104,24,FALSE),0))</f>
        <v/>
      </c>
      <c r="M258" s="7">
        <f>IF($B258="","",$I258*'Proyección 5 años'!$E$3)</f>
        <v/>
      </c>
      <c r="N258" s="7">
        <f>IF($B258="","",$I258*'Proyección 5 años'!$B$4)</f>
        <v/>
      </c>
      <c r="O258" s="7">
        <f>IF($B258="","",SUM($J258:$N258))</f>
        <v/>
      </c>
      <c r="P258" s="7">
        <f>IF($B258="","",IFERROR(VLOOKUP($B258,'Cartera'!$A$5:$AC$104,15,FALSE)*VLOOKUP($B258,'Cartera'!$A$5:$AC$104,17,FALSE),0))</f>
        <v/>
      </c>
      <c r="Q258" s="7">
        <f>IF($B258="","",$D258*'Proyección 5 años'!$E$5)</f>
        <v/>
      </c>
      <c r="R258" s="7">
        <f>IF($B258="","",$I258-SUM($J258:$N258,$P258:$Q258))</f>
        <v/>
      </c>
      <c r="S258" s="7">
        <f>IF($B258="","",IF($R258&gt;0,$R258*'Proyección 5 años'!$B$5,0))</f>
        <v/>
      </c>
      <c r="T258" s="7">
        <f>IF($B258="","",$R258-$S258)</f>
        <v/>
      </c>
      <c r="U258" s="7">
        <f>IF($B258="","",MAX(0,IFERROR(VLOOKUP($B258,'Cartera'!$A$5:$AC$104,15,FALSE)-($A258-2026+1)*VLOOKUP($B258,'Cartera'!$A$5:$AC$104,19,FALSE)*12*0.55,0)))</f>
        <v/>
      </c>
      <c r="V258" s="7">
        <f>IF($B258="","",$D258*(1+'Proyección 5 años'!$B$3)^($A258-2026))</f>
        <v/>
      </c>
      <c r="W258" s="9">
        <f>IF($B258="","",'Proyección 5 años'!$B$3)</f>
        <v/>
      </c>
      <c r="X258" s="7">
        <f>IF($B258="","",$V258-$U258)</f>
        <v/>
      </c>
      <c r="Y258" s="9">
        <f>IF($B258="","",IFERROR($T258/$D258,0))</f>
        <v/>
      </c>
    </row>
    <row r="259" ht="21" customHeight="1">
      <c r="A259" s="3" t="n"/>
      <c r="B259" s="3" t="n"/>
      <c r="C259" s="16">
        <f>IF($B259="","",IFERROR(VLOOKUP($B259,'Cartera'!$A$5:$AC$104,5,FALSE),""))</f>
        <v/>
      </c>
      <c r="D259" s="10">
        <f>IF($B259="","",IFERROR(VLOOKUP($B259,'Cartera'!$A$5:$AC$104,14,FALSE),0))</f>
        <v/>
      </c>
      <c r="E259" s="10">
        <f>IF($B259="","",IFERROR(VLOOKUP($B259,'Cartera'!$A$5:$AC$104,20,FALSE)*(1+$F259)^($A259-2026),0))</f>
        <v/>
      </c>
      <c r="F259" s="11">
        <f>IF($B259="","",IFERROR(VLOOKUP($B259,'Cartera'!$A$5:$AC$104,21,FALSE),0))</f>
        <v/>
      </c>
      <c r="G259" s="10">
        <f>IF($B259="","",$E259*12)</f>
        <v/>
      </c>
      <c r="H259" s="11">
        <f>IF($B259="","",IFERROR(VLOOKUP($B259,'Cartera'!$A$5:$AC$104,25,FALSE),'Proyección 5 años'!$E$4))</f>
        <v/>
      </c>
      <c r="I259" s="10">
        <f>IF($B259="","",$G259*$H259)</f>
        <v/>
      </c>
      <c r="J259" s="10">
        <f>IF($B259="","",IFERROR(VLOOKUP($B259,'Cartera'!$A$5:$AC$104,22,FALSE)*12,0))</f>
        <v/>
      </c>
      <c r="K259" s="10">
        <f>IF($B259="","",IFERROR(VLOOKUP($B259,'Cartera'!$A$5:$AC$104,23,FALSE),0))</f>
        <v/>
      </c>
      <c r="L259" s="10">
        <f>IF($B259="","",IFERROR(VLOOKUP($B259,'Cartera'!$A$5:$AC$104,24,FALSE),0))</f>
        <v/>
      </c>
      <c r="M259" s="10">
        <f>IF($B259="","",$I259*'Proyección 5 años'!$E$3)</f>
        <v/>
      </c>
      <c r="N259" s="10">
        <f>IF($B259="","",$I259*'Proyección 5 años'!$B$4)</f>
        <v/>
      </c>
      <c r="O259" s="10">
        <f>IF($B259="","",SUM($J259:$N259))</f>
        <v/>
      </c>
      <c r="P259" s="10">
        <f>IF($B259="","",IFERROR(VLOOKUP($B259,'Cartera'!$A$5:$AC$104,15,FALSE)*VLOOKUP($B259,'Cartera'!$A$5:$AC$104,17,FALSE),0))</f>
        <v/>
      </c>
      <c r="Q259" s="10">
        <f>IF($B259="","",$D259*'Proyección 5 años'!$E$5)</f>
        <v/>
      </c>
      <c r="R259" s="10">
        <f>IF($B259="","",$I259-SUM($J259:$N259,$P259:$Q259))</f>
        <v/>
      </c>
      <c r="S259" s="10">
        <f>IF($B259="","",IF($R259&gt;0,$R259*'Proyección 5 años'!$B$5,0))</f>
        <v/>
      </c>
      <c r="T259" s="10">
        <f>IF($B259="","",$R259-$S259)</f>
        <v/>
      </c>
      <c r="U259" s="10">
        <f>IF($B259="","",MAX(0,IFERROR(VLOOKUP($B259,'Cartera'!$A$5:$AC$104,15,FALSE)-($A259-2026+1)*VLOOKUP($B259,'Cartera'!$A$5:$AC$104,19,FALSE)*12*0.55,0)))</f>
        <v/>
      </c>
      <c r="V259" s="10">
        <f>IF($B259="","",$D259*(1+'Proyección 5 años'!$B$3)^($A259-2026))</f>
        <v/>
      </c>
      <c r="W259" s="11">
        <f>IF($B259="","",'Proyección 5 años'!$B$3)</f>
        <v/>
      </c>
      <c r="X259" s="10">
        <f>IF($B259="","",$V259-$U259)</f>
        <v/>
      </c>
      <c r="Y259" s="11">
        <f>IF($B259="","",IFERROR($T259/$D259,0))</f>
        <v/>
      </c>
    </row>
    <row r="260" ht="21" customHeight="1">
      <c r="A260" s="3" t="n"/>
      <c r="B260" s="3" t="n"/>
      <c r="C260" s="15">
        <f>IF($B260="","",IFERROR(VLOOKUP($B260,'Cartera'!$A$5:$AC$104,5,FALSE),""))</f>
        <v/>
      </c>
      <c r="D260" s="7">
        <f>IF($B260="","",IFERROR(VLOOKUP($B260,'Cartera'!$A$5:$AC$104,14,FALSE),0))</f>
        <v/>
      </c>
      <c r="E260" s="7">
        <f>IF($B260="","",IFERROR(VLOOKUP($B260,'Cartera'!$A$5:$AC$104,20,FALSE)*(1+$F260)^($A260-2026),0))</f>
        <v/>
      </c>
      <c r="F260" s="9">
        <f>IF($B260="","",IFERROR(VLOOKUP($B260,'Cartera'!$A$5:$AC$104,21,FALSE),0))</f>
        <v/>
      </c>
      <c r="G260" s="7">
        <f>IF($B260="","",$E260*12)</f>
        <v/>
      </c>
      <c r="H260" s="9">
        <f>IF($B260="","",IFERROR(VLOOKUP($B260,'Cartera'!$A$5:$AC$104,25,FALSE),'Proyección 5 años'!$E$4))</f>
        <v/>
      </c>
      <c r="I260" s="7">
        <f>IF($B260="","",$G260*$H260)</f>
        <v/>
      </c>
      <c r="J260" s="7">
        <f>IF($B260="","",IFERROR(VLOOKUP($B260,'Cartera'!$A$5:$AC$104,22,FALSE)*12,0))</f>
        <v/>
      </c>
      <c r="K260" s="7">
        <f>IF($B260="","",IFERROR(VLOOKUP($B260,'Cartera'!$A$5:$AC$104,23,FALSE),0))</f>
        <v/>
      </c>
      <c r="L260" s="7">
        <f>IF($B260="","",IFERROR(VLOOKUP($B260,'Cartera'!$A$5:$AC$104,24,FALSE),0))</f>
        <v/>
      </c>
      <c r="M260" s="7">
        <f>IF($B260="","",$I260*'Proyección 5 años'!$E$3)</f>
        <v/>
      </c>
      <c r="N260" s="7">
        <f>IF($B260="","",$I260*'Proyección 5 años'!$B$4)</f>
        <v/>
      </c>
      <c r="O260" s="7">
        <f>IF($B260="","",SUM($J260:$N260))</f>
        <v/>
      </c>
      <c r="P260" s="7">
        <f>IF($B260="","",IFERROR(VLOOKUP($B260,'Cartera'!$A$5:$AC$104,15,FALSE)*VLOOKUP($B260,'Cartera'!$A$5:$AC$104,17,FALSE),0))</f>
        <v/>
      </c>
      <c r="Q260" s="7">
        <f>IF($B260="","",$D260*'Proyección 5 años'!$E$5)</f>
        <v/>
      </c>
      <c r="R260" s="7">
        <f>IF($B260="","",$I260-SUM($J260:$N260,$P260:$Q260))</f>
        <v/>
      </c>
      <c r="S260" s="7">
        <f>IF($B260="","",IF($R260&gt;0,$R260*'Proyección 5 años'!$B$5,0))</f>
        <v/>
      </c>
      <c r="T260" s="7">
        <f>IF($B260="","",$R260-$S260)</f>
        <v/>
      </c>
      <c r="U260" s="7">
        <f>IF($B260="","",MAX(0,IFERROR(VLOOKUP($B260,'Cartera'!$A$5:$AC$104,15,FALSE)-($A260-2026+1)*VLOOKUP($B260,'Cartera'!$A$5:$AC$104,19,FALSE)*12*0.55,0)))</f>
        <v/>
      </c>
      <c r="V260" s="7">
        <f>IF($B260="","",$D260*(1+'Proyección 5 años'!$B$3)^($A260-2026))</f>
        <v/>
      </c>
      <c r="W260" s="9">
        <f>IF($B260="","",'Proyección 5 años'!$B$3)</f>
        <v/>
      </c>
      <c r="X260" s="7">
        <f>IF($B260="","",$V260-$U260)</f>
        <v/>
      </c>
      <c r="Y260" s="9">
        <f>IF($B260="","",IFERROR($T260/$D260,0))</f>
        <v/>
      </c>
    </row>
    <row r="261" ht="21" customHeight="1">
      <c r="A261" s="3" t="n"/>
      <c r="B261" s="3" t="n"/>
      <c r="C261" s="16">
        <f>IF($B261="","",IFERROR(VLOOKUP($B261,'Cartera'!$A$5:$AC$104,5,FALSE),""))</f>
        <v/>
      </c>
      <c r="D261" s="10">
        <f>IF($B261="","",IFERROR(VLOOKUP($B261,'Cartera'!$A$5:$AC$104,14,FALSE),0))</f>
        <v/>
      </c>
      <c r="E261" s="10">
        <f>IF($B261="","",IFERROR(VLOOKUP($B261,'Cartera'!$A$5:$AC$104,20,FALSE)*(1+$F261)^($A261-2026),0))</f>
        <v/>
      </c>
      <c r="F261" s="11">
        <f>IF($B261="","",IFERROR(VLOOKUP($B261,'Cartera'!$A$5:$AC$104,21,FALSE),0))</f>
        <v/>
      </c>
      <c r="G261" s="10">
        <f>IF($B261="","",$E261*12)</f>
        <v/>
      </c>
      <c r="H261" s="11">
        <f>IF($B261="","",IFERROR(VLOOKUP($B261,'Cartera'!$A$5:$AC$104,25,FALSE),'Proyección 5 años'!$E$4))</f>
        <v/>
      </c>
      <c r="I261" s="10">
        <f>IF($B261="","",$G261*$H261)</f>
        <v/>
      </c>
      <c r="J261" s="10">
        <f>IF($B261="","",IFERROR(VLOOKUP($B261,'Cartera'!$A$5:$AC$104,22,FALSE)*12,0))</f>
        <v/>
      </c>
      <c r="K261" s="10">
        <f>IF($B261="","",IFERROR(VLOOKUP($B261,'Cartera'!$A$5:$AC$104,23,FALSE),0))</f>
        <v/>
      </c>
      <c r="L261" s="10">
        <f>IF($B261="","",IFERROR(VLOOKUP($B261,'Cartera'!$A$5:$AC$104,24,FALSE),0))</f>
        <v/>
      </c>
      <c r="M261" s="10">
        <f>IF($B261="","",$I261*'Proyección 5 años'!$E$3)</f>
        <v/>
      </c>
      <c r="N261" s="10">
        <f>IF($B261="","",$I261*'Proyección 5 años'!$B$4)</f>
        <v/>
      </c>
      <c r="O261" s="10">
        <f>IF($B261="","",SUM($J261:$N261))</f>
        <v/>
      </c>
      <c r="P261" s="10">
        <f>IF($B261="","",IFERROR(VLOOKUP($B261,'Cartera'!$A$5:$AC$104,15,FALSE)*VLOOKUP($B261,'Cartera'!$A$5:$AC$104,17,FALSE),0))</f>
        <v/>
      </c>
      <c r="Q261" s="10">
        <f>IF($B261="","",$D261*'Proyección 5 años'!$E$5)</f>
        <v/>
      </c>
      <c r="R261" s="10">
        <f>IF($B261="","",$I261-SUM($J261:$N261,$P261:$Q261))</f>
        <v/>
      </c>
      <c r="S261" s="10">
        <f>IF($B261="","",IF($R261&gt;0,$R261*'Proyección 5 años'!$B$5,0))</f>
        <v/>
      </c>
      <c r="T261" s="10">
        <f>IF($B261="","",$R261-$S261)</f>
        <v/>
      </c>
      <c r="U261" s="10">
        <f>IF($B261="","",MAX(0,IFERROR(VLOOKUP($B261,'Cartera'!$A$5:$AC$104,15,FALSE)-($A261-2026+1)*VLOOKUP($B261,'Cartera'!$A$5:$AC$104,19,FALSE)*12*0.55,0)))</f>
        <v/>
      </c>
      <c r="V261" s="10">
        <f>IF($B261="","",$D261*(1+'Proyección 5 años'!$B$3)^($A261-2026))</f>
        <v/>
      </c>
      <c r="W261" s="11">
        <f>IF($B261="","",'Proyección 5 años'!$B$3)</f>
        <v/>
      </c>
      <c r="X261" s="10">
        <f>IF($B261="","",$V261-$U261)</f>
        <v/>
      </c>
      <c r="Y261" s="11">
        <f>IF($B261="","",IFERROR($T261/$D261,0))</f>
        <v/>
      </c>
    </row>
    <row r="262" ht="21" customHeight="1">
      <c r="A262" s="3" t="n"/>
      <c r="B262" s="3" t="n"/>
      <c r="C262" s="15">
        <f>IF($B262="","",IFERROR(VLOOKUP($B262,'Cartera'!$A$5:$AC$104,5,FALSE),""))</f>
        <v/>
      </c>
      <c r="D262" s="7">
        <f>IF($B262="","",IFERROR(VLOOKUP($B262,'Cartera'!$A$5:$AC$104,14,FALSE),0))</f>
        <v/>
      </c>
      <c r="E262" s="7">
        <f>IF($B262="","",IFERROR(VLOOKUP($B262,'Cartera'!$A$5:$AC$104,20,FALSE)*(1+$F262)^($A262-2026),0))</f>
        <v/>
      </c>
      <c r="F262" s="9">
        <f>IF($B262="","",IFERROR(VLOOKUP($B262,'Cartera'!$A$5:$AC$104,21,FALSE),0))</f>
        <v/>
      </c>
      <c r="G262" s="7">
        <f>IF($B262="","",$E262*12)</f>
        <v/>
      </c>
      <c r="H262" s="9">
        <f>IF($B262="","",IFERROR(VLOOKUP($B262,'Cartera'!$A$5:$AC$104,25,FALSE),'Proyección 5 años'!$E$4))</f>
        <v/>
      </c>
      <c r="I262" s="7">
        <f>IF($B262="","",$G262*$H262)</f>
        <v/>
      </c>
      <c r="J262" s="7">
        <f>IF($B262="","",IFERROR(VLOOKUP($B262,'Cartera'!$A$5:$AC$104,22,FALSE)*12,0))</f>
        <v/>
      </c>
      <c r="K262" s="7">
        <f>IF($B262="","",IFERROR(VLOOKUP($B262,'Cartera'!$A$5:$AC$104,23,FALSE),0))</f>
        <v/>
      </c>
      <c r="L262" s="7">
        <f>IF($B262="","",IFERROR(VLOOKUP($B262,'Cartera'!$A$5:$AC$104,24,FALSE),0))</f>
        <v/>
      </c>
      <c r="M262" s="7">
        <f>IF($B262="","",$I262*'Proyección 5 años'!$E$3)</f>
        <v/>
      </c>
      <c r="N262" s="7">
        <f>IF($B262="","",$I262*'Proyección 5 años'!$B$4)</f>
        <v/>
      </c>
      <c r="O262" s="7">
        <f>IF($B262="","",SUM($J262:$N262))</f>
        <v/>
      </c>
      <c r="P262" s="7">
        <f>IF($B262="","",IFERROR(VLOOKUP($B262,'Cartera'!$A$5:$AC$104,15,FALSE)*VLOOKUP($B262,'Cartera'!$A$5:$AC$104,17,FALSE),0))</f>
        <v/>
      </c>
      <c r="Q262" s="7">
        <f>IF($B262="","",$D262*'Proyección 5 años'!$E$5)</f>
        <v/>
      </c>
      <c r="R262" s="7">
        <f>IF($B262="","",$I262-SUM($J262:$N262,$P262:$Q262))</f>
        <v/>
      </c>
      <c r="S262" s="7">
        <f>IF($B262="","",IF($R262&gt;0,$R262*'Proyección 5 años'!$B$5,0))</f>
        <v/>
      </c>
      <c r="T262" s="7">
        <f>IF($B262="","",$R262-$S262)</f>
        <v/>
      </c>
      <c r="U262" s="7">
        <f>IF($B262="","",MAX(0,IFERROR(VLOOKUP($B262,'Cartera'!$A$5:$AC$104,15,FALSE)-($A262-2026+1)*VLOOKUP($B262,'Cartera'!$A$5:$AC$104,19,FALSE)*12*0.55,0)))</f>
        <v/>
      </c>
      <c r="V262" s="7">
        <f>IF($B262="","",$D262*(1+'Proyección 5 años'!$B$3)^($A262-2026))</f>
        <v/>
      </c>
      <c r="W262" s="9">
        <f>IF($B262="","",'Proyección 5 años'!$B$3)</f>
        <v/>
      </c>
      <c r="X262" s="7">
        <f>IF($B262="","",$V262-$U262)</f>
        <v/>
      </c>
      <c r="Y262" s="9">
        <f>IF($B262="","",IFERROR($T262/$D262,0))</f>
        <v/>
      </c>
    </row>
    <row r="263" ht="21" customHeight="1">
      <c r="A263" s="3" t="n"/>
      <c r="B263" s="3" t="n"/>
      <c r="C263" s="16">
        <f>IF($B263="","",IFERROR(VLOOKUP($B263,'Cartera'!$A$5:$AC$104,5,FALSE),""))</f>
        <v/>
      </c>
      <c r="D263" s="10">
        <f>IF($B263="","",IFERROR(VLOOKUP($B263,'Cartera'!$A$5:$AC$104,14,FALSE),0))</f>
        <v/>
      </c>
      <c r="E263" s="10">
        <f>IF($B263="","",IFERROR(VLOOKUP($B263,'Cartera'!$A$5:$AC$104,20,FALSE)*(1+$F263)^($A263-2026),0))</f>
        <v/>
      </c>
      <c r="F263" s="11">
        <f>IF($B263="","",IFERROR(VLOOKUP($B263,'Cartera'!$A$5:$AC$104,21,FALSE),0))</f>
        <v/>
      </c>
      <c r="G263" s="10">
        <f>IF($B263="","",$E263*12)</f>
        <v/>
      </c>
      <c r="H263" s="11">
        <f>IF($B263="","",IFERROR(VLOOKUP($B263,'Cartera'!$A$5:$AC$104,25,FALSE),'Proyección 5 años'!$E$4))</f>
        <v/>
      </c>
      <c r="I263" s="10">
        <f>IF($B263="","",$G263*$H263)</f>
        <v/>
      </c>
      <c r="J263" s="10">
        <f>IF($B263="","",IFERROR(VLOOKUP($B263,'Cartera'!$A$5:$AC$104,22,FALSE)*12,0))</f>
        <v/>
      </c>
      <c r="K263" s="10">
        <f>IF($B263="","",IFERROR(VLOOKUP($B263,'Cartera'!$A$5:$AC$104,23,FALSE),0))</f>
        <v/>
      </c>
      <c r="L263" s="10">
        <f>IF($B263="","",IFERROR(VLOOKUP($B263,'Cartera'!$A$5:$AC$104,24,FALSE),0))</f>
        <v/>
      </c>
      <c r="M263" s="10">
        <f>IF($B263="","",$I263*'Proyección 5 años'!$E$3)</f>
        <v/>
      </c>
      <c r="N263" s="10">
        <f>IF($B263="","",$I263*'Proyección 5 años'!$B$4)</f>
        <v/>
      </c>
      <c r="O263" s="10">
        <f>IF($B263="","",SUM($J263:$N263))</f>
        <v/>
      </c>
      <c r="P263" s="10">
        <f>IF($B263="","",IFERROR(VLOOKUP($B263,'Cartera'!$A$5:$AC$104,15,FALSE)*VLOOKUP($B263,'Cartera'!$A$5:$AC$104,17,FALSE),0))</f>
        <v/>
      </c>
      <c r="Q263" s="10">
        <f>IF($B263="","",$D263*'Proyección 5 años'!$E$5)</f>
        <v/>
      </c>
      <c r="R263" s="10">
        <f>IF($B263="","",$I263-SUM($J263:$N263,$P263:$Q263))</f>
        <v/>
      </c>
      <c r="S263" s="10">
        <f>IF($B263="","",IF($R263&gt;0,$R263*'Proyección 5 años'!$B$5,0))</f>
        <v/>
      </c>
      <c r="T263" s="10">
        <f>IF($B263="","",$R263-$S263)</f>
        <v/>
      </c>
      <c r="U263" s="10">
        <f>IF($B263="","",MAX(0,IFERROR(VLOOKUP($B263,'Cartera'!$A$5:$AC$104,15,FALSE)-($A263-2026+1)*VLOOKUP($B263,'Cartera'!$A$5:$AC$104,19,FALSE)*12*0.55,0)))</f>
        <v/>
      </c>
      <c r="V263" s="10">
        <f>IF($B263="","",$D263*(1+'Proyección 5 años'!$B$3)^($A263-2026))</f>
        <v/>
      </c>
      <c r="W263" s="11">
        <f>IF($B263="","",'Proyección 5 años'!$B$3)</f>
        <v/>
      </c>
      <c r="X263" s="10">
        <f>IF($B263="","",$V263-$U263)</f>
        <v/>
      </c>
      <c r="Y263" s="11">
        <f>IF($B263="","",IFERROR($T263/$D263,0))</f>
        <v/>
      </c>
    </row>
    <row r="264" ht="21" customHeight="1">
      <c r="A264" s="3" t="n"/>
      <c r="B264" s="3" t="n"/>
      <c r="C264" s="15">
        <f>IF($B264="","",IFERROR(VLOOKUP($B264,'Cartera'!$A$5:$AC$104,5,FALSE),""))</f>
        <v/>
      </c>
      <c r="D264" s="7">
        <f>IF($B264="","",IFERROR(VLOOKUP($B264,'Cartera'!$A$5:$AC$104,14,FALSE),0))</f>
        <v/>
      </c>
      <c r="E264" s="7">
        <f>IF($B264="","",IFERROR(VLOOKUP($B264,'Cartera'!$A$5:$AC$104,20,FALSE)*(1+$F264)^($A264-2026),0))</f>
        <v/>
      </c>
      <c r="F264" s="9">
        <f>IF($B264="","",IFERROR(VLOOKUP($B264,'Cartera'!$A$5:$AC$104,21,FALSE),0))</f>
        <v/>
      </c>
      <c r="G264" s="7">
        <f>IF($B264="","",$E264*12)</f>
        <v/>
      </c>
      <c r="H264" s="9">
        <f>IF($B264="","",IFERROR(VLOOKUP($B264,'Cartera'!$A$5:$AC$104,25,FALSE),'Proyección 5 años'!$E$4))</f>
        <v/>
      </c>
      <c r="I264" s="7">
        <f>IF($B264="","",$G264*$H264)</f>
        <v/>
      </c>
      <c r="J264" s="7">
        <f>IF($B264="","",IFERROR(VLOOKUP($B264,'Cartera'!$A$5:$AC$104,22,FALSE)*12,0))</f>
        <v/>
      </c>
      <c r="K264" s="7">
        <f>IF($B264="","",IFERROR(VLOOKUP($B264,'Cartera'!$A$5:$AC$104,23,FALSE),0))</f>
        <v/>
      </c>
      <c r="L264" s="7">
        <f>IF($B264="","",IFERROR(VLOOKUP($B264,'Cartera'!$A$5:$AC$104,24,FALSE),0))</f>
        <v/>
      </c>
      <c r="M264" s="7">
        <f>IF($B264="","",$I264*'Proyección 5 años'!$E$3)</f>
        <v/>
      </c>
      <c r="N264" s="7">
        <f>IF($B264="","",$I264*'Proyección 5 años'!$B$4)</f>
        <v/>
      </c>
      <c r="O264" s="7">
        <f>IF($B264="","",SUM($J264:$N264))</f>
        <v/>
      </c>
      <c r="P264" s="7">
        <f>IF($B264="","",IFERROR(VLOOKUP($B264,'Cartera'!$A$5:$AC$104,15,FALSE)*VLOOKUP($B264,'Cartera'!$A$5:$AC$104,17,FALSE),0))</f>
        <v/>
      </c>
      <c r="Q264" s="7">
        <f>IF($B264="","",$D264*'Proyección 5 años'!$E$5)</f>
        <v/>
      </c>
      <c r="R264" s="7">
        <f>IF($B264="","",$I264-SUM($J264:$N264,$P264:$Q264))</f>
        <v/>
      </c>
      <c r="S264" s="7">
        <f>IF($B264="","",IF($R264&gt;0,$R264*'Proyección 5 años'!$B$5,0))</f>
        <v/>
      </c>
      <c r="T264" s="7">
        <f>IF($B264="","",$R264-$S264)</f>
        <v/>
      </c>
      <c r="U264" s="7">
        <f>IF($B264="","",MAX(0,IFERROR(VLOOKUP($B264,'Cartera'!$A$5:$AC$104,15,FALSE)-($A264-2026+1)*VLOOKUP($B264,'Cartera'!$A$5:$AC$104,19,FALSE)*12*0.55,0)))</f>
        <v/>
      </c>
      <c r="V264" s="7">
        <f>IF($B264="","",$D264*(1+'Proyección 5 años'!$B$3)^($A264-2026))</f>
        <v/>
      </c>
      <c r="W264" s="9">
        <f>IF($B264="","",'Proyección 5 años'!$B$3)</f>
        <v/>
      </c>
      <c r="X264" s="7">
        <f>IF($B264="","",$V264-$U264)</f>
        <v/>
      </c>
      <c r="Y264" s="9">
        <f>IF($B264="","",IFERROR($T264/$D264,0))</f>
        <v/>
      </c>
    </row>
    <row r="265" ht="21" customHeight="1">
      <c r="A265" s="3" t="n"/>
      <c r="B265" s="3" t="n"/>
      <c r="C265" s="16">
        <f>IF($B265="","",IFERROR(VLOOKUP($B265,'Cartera'!$A$5:$AC$104,5,FALSE),""))</f>
        <v/>
      </c>
      <c r="D265" s="10">
        <f>IF($B265="","",IFERROR(VLOOKUP($B265,'Cartera'!$A$5:$AC$104,14,FALSE),0))</f>
        <v/>
      </c>
      <c r="E265" s="10">
        <f>IF($B265="","",IFERROR(VLOOKUP($B265,'Cartera'!$A$5:$AC$104,20,FALSE)*(1+$F265)^($A265-2026),0))</f>
        <v/>
      </c>
      <c r="F265" s="11">
        <f>IF($B265="","",IFERROR(VLOOKUP($B265,'Cartera'!$A$5:$AC$104,21,FALSE),0))</f>
        <v/>
      </c>
      <c r="G265" s="10">
        <f>IF($B265="","",$E265*12)</f>
        <v/>
      </c>
      <c r="H265" s="11">
        <f>IF($B265="","",IFERROR(VLOOKUP($B265,'Cartera'!$A$5:$AC$104,25,FALSE),'Proyección 5 años'!$E$4))</f>
        <v/>
      </c>
      <c r="I265" s="10">
        <f>IF($B265="","",$G265*$H265)</f>
        <v/>
      </c>
      <c r="J265" s="10">
        <f>IF($B265="","",IFERROR(VLOOKUP($B265,'Cartera'!$A$5:$AC$104,22,FALSE)*12,0))</f>
        <v/>
      </c>
      <c r="K265" s="10">
        <f>IF($B265="","",IFERROR(VLOOKUP($B265,'Cartera'!$A$5:$AC$104,23,FALSE),0))</f>
        <v/>
      </c>
      <c r="L265" s="10">
        <f>IF($B265="","",IFERROR(VLOOKUP($B265,'Cartera'!$A$5:$AC$104,24,FALSE),0))</f>
        <v/>
      </c>
      <c r="M265" s="10">
        <f>IF($B265="","",$I265*'Proyección 5 años'!$E$3)</f>
        <v/>
      </c>
      <c r="N265" s="10">
        <f>IF($B265="","",$I265*'Proyección 5 años'!$B$4)</f>
        <v/>
      </c>
      <c r="O265" s="10">
        <f>IF($B265="","",SUM($J265:$N265))</f>
        <v/>
      </c>
      <c r="P265" s="10">
        <f>IF($B265="","",IFERROR(VLOOKUP($B265,'Cartera'!$A$5:$AC$104,15,FALSE)*VLOOKUP($B265,'Cartera'!$A$5:$AC$104,17,FALSE),0))</f>
        <v/>
      </c>
      <c r="Q265" s="10">
        <f>IF($B265="","",$D265*'Proyección 5 años'!$E$5)</f>
        <v/>
      </c>
      <c r="R265" s="10">
        <f>IF($B265="","",$I265-SUM($J265:$N265,$P265:$Q265))</f>
        <v/>
      </c>
      <c r="S265" s="10">
        <f>IF($B265="","",IF($R265&gt;0,$R265*'Proyección 5 años'!$B$5,0))</f>
        <v/>
      </c>
      <c r="T265" s="10">
        <f>IF($B265="","",$R265-$S265)</f>
        <v/>
      </c>
      <c r="U265" s="10">
        <f>IF($B265="","",MAX(0,IFERROR(VLOOKUP($B265,'Cartera'!$A$5:$AC$104,15,FALSE)-($A265-2026+1)*VLOOKUP($B265,'Cartera'!$A$5:$AC$104,19,FALSE)*12*0.55,0)))</f>
        <v/>
      </c>
      <c r="V265" s="10">
        <f>IF($B265="","",$D265*(1+'Proyección 5 años'!$B$3)^($A265-2026))</f>
        <v/>
      </c>
      <c r="W265" s="11">
        <f>IF($B265="","",'Proyección 5 años'!$B$3)</f>
        <v/>
      </c>
      <c r="X265" s="10">
        <f>IF($B265="","",$V265-$U265)</f>
        <v/>
      </c>
      <c r="Y265" s="11">
        <f>IF($B265="","",IFERROR($T265/$D265,0))</f>
        <v/>
      </c>
    </row>
    <row r="266" ht="21" customHeight="1">
      <c r="A266" s="3" t="n"/>
      <c r="B266" s="3" t="n"/>
      <c r="C266" s="15">
        <f>IF($B266="","",IFERROR(VLOOKUP($B266,'Cartera'!$A$5:$AC$104,5,FALSE),""))</f>
        <v/>
      </c>
      <c r="D266" s="7">
        <f>IF($B266="","",IFERROR(VLOOKUP($B266,'Cartera'!$A$5:$AC$104,14,FALSE),0))</f>
        <v/>
      </c>
      <c r="E266" s="7">
        <f>IF($B266="","",IFERROR(VLOOKUP($B266,'Cartera'!$A$5:$AC$104,20,FALSE)*(1+$F266)^($A266-2026),0))</f>
        <v/>
      </c>
      <c r="F266" s="9">
        <f>IF($B266="","",IFERROR(VLOOKUP($B266,'Cartera'!$A$5:$AC$104,21,FALSE),0))</f>
        <v/>
      </c>
      <c r="G266" s="7">
        <f>IF($B266="","",$E266*12)</f>
        <v/>
      </c>
      <c r="H266" s="9">
        <f>IF($B266="","",IFERROR(VLOOKUP($B266,'Cartera'!$A$5:$AC$104,25,FALSE),'Proyección 5 años'!$E$4))</f>
        <v/>
      </c>
      <c r="I266" s="7">
        <f>IF($B266="","",$G266*$H266)</f>
        <v/>
      </c>
      <c r="J266" s="7">
        <f>IF($B266="","",IFERROR(VLOOKUP($B266,'Cartera'!$A$5:$AC$104,22,FALSE)*12,0))</f>
        <v/>
      </c>
      <c r="K266" s="7">
        <f>IF($B266="","",IFERROR(VLOOKUP($B266,'Cartera'!$A$5:$AC$104,23,FALSE),0))</f>
        <v/>
      </c>
      <c r="L266" s="7">
        <f>IF($B266="","",IFERROR(VLOOKUP($B266,'Cartera'!$A$5:$AC$104,24,FALSE),0))</f>
        <v/>
      </c>
      <c r="M266" s="7">
        <f>IF($B266="","",$I266*'Proyección 5 años'!$E$3)</f>
        <v/>
      </c>
      <c r="N266" s="7">
        <f>IF($B266="","",$I266*'Proyección 5 años'!$B$4)</f>
        <v/>
      </c>
      <c r="O266" s="7">
        <f>IF($B266="","",SUM($J266:$N266))</f>
        <v/>
      </c>
      <c r="P266" s="7">
        <f>IF($B266="","",IFERROR(VLOOKUP($B266,'Cartera'!$A$5:$AC$104,15,FALSE)*VLOOKUP($B266,'Cartera'!$A$5:$AC$104,17,FALSE),0))</f>
        <v/>
      </c>
      <c r="Q266" s="7">
        <f>IF($B266="","",$D266*'Proyección 5 años'!$E$5)</f>
        <v/>
      </c>
      <c r="R266" s="7">
        <f>IF($B266="","",$I266-SUM($J266:$N266,$P266:$Q266))</f>
        <v/>
      </c>
      <c r="S266" s="7">
        <f>IF($B266="","",IF($R266&gt;0,$R266*'Proyección 5 años'!$B$5,0))</f>
        <v/>
      </c>
      <c r="T266" s="7">
        <f>IF($B266="","",$R266-$S266)</f>
        <v/>
      </c>
      <c r="U266" s="7">
        <f>IF($B266="","",MAX(0,IFERROR(VLOOKUP($B266,'Cartera'!$A$5:$AC$104,15,FALSE)-($A266-2026+1)*VLOOKUP($B266,'Cartera'!$A$5:$AC$104,19,FALSE)*12*0.55,0)))</f>
        <v/>
      </c>
      <c r="V266" s="7">
        <f>IF($B266="","",$D266*(1+'Proyección 5 años'!$B$3)^($A266-2026))</f>
        <v/>
      </c>
      <c r="W266" s="9">
        <f>IF($B266="","",'Proyección 5 años'!$B$3)</f>
        <v/>
      </c>
      <c r="X266" s="7">
        <f>IF($B266="","",$V266-$U266)</f>
        <v/>
      </c>
      <c r="Y266" s="9">
        <f>IF($B266="","",IFERROR($T266/$D266,0))</f>
        <v/>
      </c>
    </row>
    <row r="267" ht="21" customHeight="1">
      <c r="A267" s="3" t="n"/>
      <c r="B267" s="3" t="n"/>
      <c r="C267" s="16">
        <f>IF($B267="","",IFERROR(VLOOKUP($B267,'Cartera'!$A$5:$AC$104,5,FALSE),""))</f>
        <v/>
      </c>
      <c r="D267" s="10">
        <f>IF($B267="","",IFERROR(VLOOKUP($B267,'Cartera'!$A$5:$AC$104,14,FALSE),0))</f>
        <v/>
      </c>
      <c r="E267" s="10">
        <f>IF($B267="","",IFERROR(VLOOKUP($B267,'Cartera'!$A$5:$AC$104,20,FALSE)*(1+$F267)^($A267-2026),0))</f>
        <v/>
      </c>
      <c r="F267" s="11">
        <f>IF($B267="","",IFERROR(VLOOKUP($B267,'Cartera'!$A$5:$AC$104,21,FALSE),0))</f>
        <v/>
      </c>
      <c r="G267" s="10">
        <f>IF($B267="","",$E267*12)</f>
        <v/>
      </c>
      <c r="H267" s="11">
        <f>IF($B267="","",IFERROR(VLOOKUP($B267,'Cartera'!$A$5:$AC$104,25,FALSE),'Proyección 5 años'!$E$4))</f>
        <v/>
      </c>
      <c r="I267" s="10">
        <f>IF($B267="","",$G267*$H267)</f>
        <v/>
      </c>
      <c r="J267" s="10">
        <f>IF($B267="","",IFERROR(VLOOKUP($B267,'Cartera'!$A$5:$AC$104,22,FALSE)*12,0))</f>
        <v/>
      </c>
      <c r="K267" s="10">
        <f>IF($B267="","",IFERROR(VLOOKUP($B267,'Cartera'!$A$5:$AC$104,23,FALSE),0))</f>
        <v/>
      </c>
      <c r="L267" s="10">
        <f>IF($B267="","",IFERROR(VLOOKUP($B267,'Cartera'!$A$5:$AC$104,24,FALSE),0))</f>
        <v/>
      </c>
      <c r="M267" s="10">
        <f>IF($B267="","",$I267*'Proyección 5 años'!$E$3)</f>
        <v/>
      </c>
      <c r="N267" s="10">
        <f>IF($B267="","",$I267*'Proyección 5 años'!$B$4)</f>
        <v/>
      </c>
      <c r="O267" s="10">
        <f>IF($B267="","",SUM($J267:$N267))</f>
        <v/>
      </c>
      <c r="P267" s="10">
        <f>IF($B267="","",IFERROR(VLOOKUP($B267,'Cartera'!$A$5:$AC$104,15,FALSE)*VLOOKUP($B267,'Cartera'!$A$5:$AC$104,17,FALSE),0))</f>
        <v/>
      </c>
      <c r="Q267" s="10">
        <f>IF($B267="","",$D267*'Proyección 5 años'!$E$5)</f>
        <v/>
      </c>
      <c r="R267" s="10">
        <f>IF($B267="","",$I267-SUM($J267:$N267,$P267:$Q267))</f>
        <v/>
      </c>
      <c r="S267" s="10">
        <f>IF($B267="","",IF($R267&gt;0,$R267*'Proyección 5 años'!$B$5,0))</f>
        <v/>
      </c>
      <c r="T267" s="10">
        <f>IF($B267="","",$R267-$S267)</f>
        <v/>
      </c>
      <c r="U267" s="10">
        <f>IF($B267="","",MAX(0,IFERROR(VLOOKUP($B267,'Cartera'!$A$5:$AC$104,15,FALSE)-($A267-2026+1)*VLOOKUP($B267,'Cartera'!$A$5:$AC$104,19,FALSE)*12*0.55,0)))</f>
        <v/>
      </c>
      <c r="V267" s="10">
        <f>IF($B267="","",$D267*(1+'Proyección 5 años'!$B$3)^($A267-2026))</f>
        <v/>
      </c>
      <c r="W267" s="11">
        <f>IF($B267="","",'Proyección 5 años'!$B$3)</f>
        <v/>
      </c>
      <c r="X267" s="10">
        <f>IF($B267="","",$V267-$U267)</f>
        <v/>
      </c>
      <c r="Y267" s="11">
        <f>IF($B267="","",IFERROR($T267/$D267,0))</f>
        <v/>
      </c>
    </row>
    <row r="268" ht="21" customHeight="1">
      <c r="A268" s="3" t="n"/>
      <c r="B268" s="3" t="n"/>
      <c r="C268" s="15">
        <f>IF($B268="","",IFERROR(VLOOKUP($B268,'Cartera'!$A$5:$AC$104,5,FALSE),""))</f>
        <v/>
      </c>
      <c r="D268" s="7">
        <f>IF($B268="","",IFERROR(VLOOKUP($B268,'Cartera'!$A$5:$AC$104,14,FALSE),0))</f>
        <v/>
      </c>
      <c r="E268" s="7">
        <f>IF($B268="","",IFERROR(VLOOKUP($B268,'Cartera'!$A$5:$AC$104,20,FALSE)*(1+$F268)^($A268-2026),0))</f>
        <v/>
      </c>
      <c r="F268" s="9">
        <f>IF($B268="","",IFERROR(VLOOKUP($B268,'Cartera'!$A$5:$AC$104,21,FALSE),0))</f>
        <v/>
      </c>
      <c r="G268" s="7">
        <f>IF($B268="","",$E268*12)</f>
        <v/>
      </c>
      <c r="H268" s="9">
        <f>IF($B268="","",IFERROR(VLOOKUP($B268,'Cartera'!$A$5:$AC$104,25,FALSE),'Proyección 5 años'!$E$4))</f>
        <v/>
      </c>
      <c r="I268" s="7">
        <f>IF($B268="","",$G268*$H268)</f>
        <v/>
      </c>
      <c r="J268" s="7">
        <f>IF($B268="","",IFERROR(VLOOKUP($B268,'Cartera'!$A$5:$AC$104,22,FALSE)*12,0))</f>
        <v/>
      </c>
      <c r="K268" s="7">
        <f>IF($B268="","",IFERROR(VLOOKUP($B268,'Cartera'!$A$5:$AC$104,23,FALSE),0))</f>
        <v/>
      </c>
      <c r="L268" s="7">
        <f>IF($B268="","",IFERROR(VLOOKUP($B268,'Cartera'!$A$5:$AC$104,24,FALSE),0))</f>
        <v/>
      </c>
      <c r="M268" s="7">
        <f>IF($B268="","",$I268*'Proyección 5 años'!$E$3)</f>
        <v/>
      </c>
      <c r="N268" s="7">
        <f>IF($B268="","",$I268*'Proyección 5 años'!$B$4)</f>
        <v/>
      </c>
      <c r="O268" s="7">
        <f>IF($B268="","",SUM($J268:$N268))</f>
        <v/>
      </c>
      <c r="P268" s="7">
        <f>IF($B268="","",IFERROR(VLOOKUP($B268,'Cartera'!$A$5:$AC$104,15,FALSE)*VLOOKUP($B268,'Cartera'!$A$5:$AC$104,17,FALSE),0))</f>
        <v/>
      </c>
      <c r="Q268" s="7">
        <f>IF($B268="","",$D268*'Proyección 5 años'!$E$5)</f>
        <v/>
      </c>
      <c r="R268" s="7">
        <f>IF($B268="","",$I268-SUM($J268:$N268,$P268:$Q268))</f>
        <v/>
      </c>
      <c r="S268" s="7">
        <f>IF($B268="","",IF($R268&gt;0,$R268*'Proyección 5 años'!$B$5,0))</f>
        <v/>
      </c>
      <c r="T268" s="7">
        <f>IF($B268="","",$R268-$S268)</f>
        <v/>
      </c>
      <c r="U268" s="7">
        <f>IF($B268="","",MAX(0,IFERROR(VLOOKUP($B268,'Cartera'!$A$5:$AC$104,15,FALSE)-($A268-2026+1)*VLOOKUP($B268,'Cartera'!$A$5:$AC$104,19,FALSE)*12*0.55,0)))</f>
        <v/>
      </c>
      <c r="V268" s="7">
        <f>IF($B268="","",$D268*(1+'Proyección 5 años'!$B$3)^($A268-2026))</f>
        <v/>
      </c>
      <c r="W268" s="9">
        <f>IF($B268="","",'Proyección 5 años'!$B$3)</f>
        <v/>
      </c>
      <c r="X268" s="7">
        <f>IF($B268="","",$V268-$U268)</f>
        <v/>
      </c>
      <c r="Y268" s="9">
        <f>IF($B268="","",IFERROR($T268/$D268,0))</f>
        <v/>
      </c>
    </row>
    <row r="269" ht="21" customHeight="1">
      <c r="A269" s="3" t="n"/>
      <c r="B269" s="3" t="n"/>
      <c r="C269" s="16">
        <f>IF($B269="","",IFERROR(VLOOKUP($B269,'Cartera'!$A$5:$AC$104,5,FALSE),""))</f>
        <v/>
      </c>
      <c r="D269" s="10">
        <f>IF($B269="","",IFERROR(VLOOKUP($B269,'Cartera'!$A$5:$AC$104,14,FALSE),0))</f>
        <v/>
      </c>
      <c r="E269" s="10">
        <f>IF($B269="","",IFERROR(VLOOKUP($B269,'Cartera'!$A$5:$AC$104,20,FALSE)*(1+$F269)^($A269-2026),0))</f>
        <v/>
      </c>
      <c r="F269" s="11">
        <f>IF($B269="","",IFERROR(VLOOKUP($B269,'Cartera'!$A$5:$AC$104,21,FALSE),0))</f>
        <v/>
      </c>
      <c r="G269" s="10">
        <f>IF($B269="","",$E269*12)</f>
        <v/>
      </c>
      <c r="H269" s="11">
        <f>IF($B269="","",IFERROR(VLOOKUP($B269,'Cartera'!$A$5:$AC$104,25,FALSE),'Proyección 5 años'!$E$4))</f>
        <v/>
      </c>
      <c r="I269" s="10">
        <f>IF($B269="","",$G269*$H269)</f>
        <v/>
      </c>
      <c r="J269" s="10">
        <f>IF($B269="","",IFERROR(VLOOKUP($B269,'Cartera'!$A$5:$AC$104,22,FALSE)*12,0))</f>
        <v/>
      </c>
      <c r="K269" s="10">
        <f>IF($B269="","",IFERROR(VLOOKUP($B269,'Cartera'!$A$5:$AC$104,23,FALSE),0))</f>
        <v/>
      </c>
      <c r="L269" s="10">
        <f>IF($B269="","",IFERROR(VLOOKUP($B269,'Cartera'!$A$5:$AC$104,24,FALSE),0))</f>
        <v/>
      </c>
      <c r="M269" s="10">
        <f>IF($B269="","",$I269*'Proyección 5 años'!$E$3)</f>
        <v/>
      </c>
      <c r="N269" s="10">
        <f>IF($B269="","",$I269*'Proyección 5 años'!$B$4)</f>
        <v/>
      </c>
      <c r="O269" s="10">
        <f>IF($B269="","",SUM($J269:$N269))</f>
        <v/>
      </c>
      <c r="P269" s="10">
        <f>IF($B269="","",IFERROR(VLOOKUP($B269,'Cartera'!$A$5:$AC$104,15,FALSE)*VLOOKUP($B269,'Cartera'!$A$5:$AC$104,17,FALSE),0))</f>
        <v/>
      </c>
      <c r="Q269" s="10">
        <f>IF($B269="","",$D269*'Proyección 5 años'!$E$5)</f>
        <v/>
      </c>
      <c r="R269" s="10">
        <f>IF($B269="","",$I269-SUM($J269:$N269,$P269:$Q269))</f>
        <v/>
      </c>
      <c r="S269" s="10">
        <f>IF($B269="","",IF($R269&gt;0,$R269*'Proyección 5 años'!$B$5,0))</f>
        <v/>
      </c>
      <c r="T269" s="10">
        <f>IF($B269="","",$R269-$S269)</f>
        <v/>
      </c>
      <c r="U269" s="10">
        <f>IF($B269="","",MAX(0,IFERROR(VLOOKUP($B269,'Cartera'!$A$5:$AC$104,15,FALSE)-($A269-2026+1)*VLOOKUP($B269,'Cartera'!$A$5:$AC$104,19,FALSE)*12*0.55,0)))</f>
        <v/>
      </c>
      <c r="V269" s="10">
        <f>IF($B269="","",$D269*(1+'Proyección 5 años'!$B$3)^($A269-2026))</f>
        <v/>
      </c>
      <c r="W269" s="11">
        <f>IF($B269="","",'Proyección 5 años'!$B$3)</f>
        <v/>
      </c>
      <c r="X269" s="10">
        <f>IF($B269="","",$V269-$U269)</f>
        <v/>
      </c>
      <c r="Y269" s="11">
        <f>IF($B269="","",IFERROR($T269/$D269,0))</f>
        <v/>
      </c>
    </row>
    <row r="270" ht="21" customHeight="1">
      <c r="A270" s="3" t="n"/>
      <c r="B270" s="3" t="n"/>
      <c r="C270" s="15">
        <f>IF($B270="","",IFERROR(VLOOKUP($B270,'Cartera'!$A$5:$AC$104,5,FALSE),""))</f>
        <v/>
      </c>
      <c r="D270" s="7">
        <f>IF($B270="","",IFERROR(VLOOKUP($B270,'Cartera'!$A$5:$AC$104,14,FALSE),0))</f>
        <v/>
      </c>
      <c r="E270" s="7">
        <f>IF($B270="","",IFERROR(VLOOKUP($B270,'Cartera'!$A$5:$AC$104,20,FALSE)*(1+$F270)^($A270-2026),0))</f>
        <v/>
      </c>
      <c r="F270" s="9">
        <f>IF($B270="","",IFERROR(VLOOKUP($B270,'Cartera'!$A$5:$AC$104,21,FALSE),0))</f>
        <v/>
      </c>
      <c r="G270" s="7">
        <f>IF($B270="","",$E270*12)</f>
        <v/>
      </c>
      <c r="H270" s="9">
        <f>IF($B270="","",IFERROR(VLOOKUP($B270,'Cartera'!$A$5:$AC$104,25,FALSE),'Proyección 5 años'!$E$4))</f>
        <v/>
      </c>
      <c r="I270" s="7">
        <f>IF($B270="","",$G270*$H270)</f>
        <v/>
      </c>
      <c r="J270" s="7">
        <f>IF($B270="","",IFERROR(VLOOKUP($B270,'Cartera'!$A$5:$AC$104,22,FALSE)*12,0))</f>
        <v/>
      </c>
      <c r="K270" s="7">
        <f>IF($B270="","",IFERROR(VLOOKUP($B270,'Cartera'!$A$5:$AC$104,23,FALSE),0))</f>
        <v/>
      </c>
      <c r="L270" s="7">
        <f>IF($B270="","",IFERROR(VLOOKUP($B270,'Cartera'!$A$5:$AC$104,24,FALSE),0))</f>
        <v/>
      </c>
      <c r="M270" s="7">
        <f>IF($B270="","",$I270*'Proyección 5 años'!$E$3)</f>
        <v/>
      </c>
      <c r="N270" s="7">
        <f>IF($B270="","",$I270*'Proyección 5 años'!$B$4)</f>
        <v/>
      </c>
      <c r="O270" s="7">
        <f>IF($B270="","",SUM($J270:$N270))</f>
        <v/>
      </c>
      <c r="P270" s="7">
        <f>IF($B270="","",IFERROR(VLOOKUP($B270,'Cartera'!$A$5:$AC$104,15,FALSE)*VLOOKUP($B270,'Cartera'!$A$5:$AC$104,17,FALSE),0))</f>
        <v/>
      </c>
      <c r="Q270" s="7">
        <f>IF($B270="","",$D270*'Proyección 5 años'!$E$5)</f>
        <v/>
      </c>
      <c r="R270" s="7">
        <f>IF($B270="","",$I270-SUM($J270:$N270,$P270:$Q270))</f>
        <v/>
      </c>
      <c r="S270" s="7">
        <f>IF($B270="","",IF($R270&gt;0,$R270*'Proyección 5 años'!$B$5,0))</f>
        <v/>
      </c>
      <c r="T270" s="7">
        <f>IF($B270="","",$R270-$S270)</f>
        <v/>
      </c>
      <c r="U270" s="7">
        <f>IF($B270="","",MAX(0,IFERROR(VLOOKUP($B270,'Cartera'!$A$5:$AC$104,15,FALSE)-($A270-2026+1)*VLOOKUP($B270,'Cartera'!$A$5:$AC$104,19,FALSE)*12*0.55,0)))</f>
        <v/>
      </c>
      <c r="V270" s="7">
        <f>IF($B270="","",$D270*(1+'Proyección 5 años'!$B$3)^($A270-2026))</f>
        <v/>
      </c>
      <c r="W270" s="9">
        <f>IF($B270="","",'Proyección 5 años'!$B$3)</f>
        <v/>
      </c>
      <c r="X270" s="7">
        <f>IF($B270="","",$V270-$U270)</f>
        <v/>
      </c>
      <c r="Y270" s="9">
        <f>IF($B270="","",IFERROR($T270/$D270,0))</f>
        <v/>
      </c>
    </row>
    <row r="271" ht="21" customHeight="1">
      <c r="A271" s="3" t="n"/>
      <c r="B271" s="3" t="n"/>
      <c r="C271" s="16">
        <f>IF($B271="","",IFERROR(VLOOKUP($B271,'Cartera'!$A$5:$AC$104,5,FALSE),""))</f>
        <v/>
      </c>
      <c r="D271" s="10">
        <f>IF($B271="","",IFERROR(VLOOKUP($B271,'Cartera'!$A$5:$AC$104,14,FALSE),0))</f>
        <v/>
      </c>
      <c r="E271" s="10">
        <f>IF($B271="","",IFERROR(VLOOKUP($B271,'Cartera'!$A$5:$AC$104,20,FALSE)*(1+$F271)^($A271-2026),0))</f>
        <v/>
      </c>
      <c r="F271" s="11">
        <f>IF($B271="","",IFERROR(VLOOKUP($B271,'Cartera'!$A$5:$AC$104,21,FALSE),0))</f>
        <v/>
      </c>
      <c r="G271" s="10">
        <f>IF($B271="","",$E271*12)</f>
        <v/>
      </c>
      <c r="H271" s="11">
        <f>IF($B271="","",IFERROR(VLOOKUP($B271,'Cartera'!$A$5:$AC$104,25,FALSE),'Proyección 5 años'!$E$4))</f>
        <v/>
      </c>
      <c r="I271" s="10">
        <f>IF($B271="","",$G271*$H271)</f>
        <v/>
      </c>
      <c r="J271" s="10">
        <f>IF($B271="","",IFERROR(VLOOKUP($B271,'Cartera'!$A$5:$AC$104,22,FALSE)*12,0))</f>
        <v/>
      </c>
      <c r="K271" s="10">
        <f>IF($B271="","",IFERROR(VLOOKUP($B271,'Cartera'!$A$5:$AC$104,23,FALSE),0))</f>
        <v/>
      </c>
      <c r="L271" s="10">
        <f>IF($B271="","",IFERROR(VLOOKUP($B271,'Cartera'!$A$5:$AC$104,24,FALSE),0))</f>
        <v/>
      </c>
      <c r="M271" s="10">
        <f>IF($B271="","",$I271*'Proyección 5 años'!$E$3)</f>
        <v/>
      </c>
      <c r="N271" s="10">
        <f>IF($B271="","",$I271*'Proyección 5 años'!$B$4)</f>
        <v/>
      </c>
      <c r="O271" s="10">
        <f>IF($B271="","",SUM($J271:$N271))</f>
        <v/>
      </c>
      <c r="P271" s="10">
        <f>IF($B271="","",IFERROR(VLOOKUP($B271,'Cartera'!$A$5:$AC$104,15,FALSE)*VLOOKUP($B271,'Cartera'!$A$5:$AC$104,17,FALSE),0))</f>
        <v/>
      </c>
      <c r="Q271" s="10">
        <f>IF($B271="","",$D271*'Proyección 5 años'!$E$5)</f>
        <v/>
      </c>
      <c r="R271" s="10">
        <f>IF($B271="","",$I271-SUM($J271:$N271,$P271:$Q271))</f>
        <v/>
      </c>
      <c r="S271" s="10">
        <f>IF($B271="","",IF($R271&gt;0,$R271*'Proyección 5 años'!$B$5,0))</f>
        <v/>
      </c>
      <c r="T271" s="10">
        <f>IF($B271="","",$R271-$S271)</f>
        <v/>
      </c>
      <c r="U271" s="10">
        <f>IF($B271="","",MAX(0,IFERROR(VLOOKUP($B271,'Cartera'!$A$5:$AC$104,15,FALSE)-($A271-2026+1)*VLOOKUP($B271,'Cartera'!$A$5:$AC$104,19,FALSE)*12*0.55,0)))</f>
        <v/>
      </c>
      <c r="V271" s="10">
        <f>IF($B271="","",$D271*(1+'Proyección 5 años'!$B$3)^($A271-2026))</f>
        <v/>
      </c>
      <c r="W271" s="11">
        <f>IF($B271="","",'Proyección 5 años'!$B$3)</f>
        <v/>
      </c>
      <c r="X271" s="10">
        <f>IF($B271="","",$V271-$U271)</f>
        <v/>
      </c>
      <c r="Y271" s="11">
        <f>IF($B271="","",IFERROR($T271/$D271,0))</f>
        <v/>
      </c>
    </row>
    <row r="272" ht="21" customHeight="1">
      <c r="A272" s="3" t="n"/>
      <c r="B272" s="3" t="n"/>
      <c r="C272" s="15">
        <f>IF($B272="","",IFERROR(VLOOKUP($B272,'Cartera'!$A$5:$AC$104,5,FALSE),""))</f>
        <v/>
      </c>
      <c r="D272" s="7">
        <f>IF($B272="","",IFERROR(VLOOKUP($B272,'Cartera'!$A$5:$AC$104,14,FALSE),0))</f>
        <v/>
      </c>
      <c r="E272" s="7">
        <f>IF($B272="","",IFERROR(VLOOKUP($B272,'Cartera'!$A$5:$AC$104,20,FALSE)*(1+$F272)^($A272-2026),0))</f>
        <v/>
      </c>
      <c r="F272" s="9">
        <f>IF($B272="","",IFERROR(VLOOKUP($B272,'Cartera'!$A$5:$AC$104,21,FALSE),0))</f>
        <v/>
      </c>
      <c r="G272" s="7">
        <f>IF($B272="","",$E272*12)</f>
        <v/>
      </c>
      <c r="H272" s="9">
        <f>IF($B272="","",IFERROR(VLOOKUP($B272,'Cartera'!$A$5:$AC$104,25,FALSE),'Proyección 5 años'!$E$4))</f>
        <v/>
      </c>
      <c r="I272" s="7">
        <f>IF($B272="","",$G272*$H272)</f>
        <v/>
      </c>
      <c r="J272" s="7">
        <f>IF($B272="","",IFERROR(VLOOKUP($B272,'Cartera'!$A$5:$AC$104,22,FALSE)*12,0))</f>
        <v/>
      </c>
      <c r="K272" s="7">
        <f>IF($B272="","",IFERROR(VLOOKUP($B272,'Cartera'!$A$5:$AC$104,23,FALSE),0))</f>
        <v/>
      </c>
      <c r="L272" s="7">
        <f>IF($B272="","",IFERROR(VLOOKUP($B272,'Cartera'!$A$5:$AC$104,24,FALSE),0))</f>
        <v/>
      </c>
      <c r="M272" s="7">
        <f>IF($B272="","",$I272*'Proyección 5 años'!$E$3)</f>
        <v/>
      </c>
      <c r="N272" s="7">
        <f>IF($B272="","",$I272*'Proyección 5 años'!$B$4)</f>
        <v/>
      </c>
      <c r="O272" s="7">
        <f>IF($B272="","",SUM($J272:$N272))</f>
        <v/>
      </c>
      <c r="P272" s="7">
        <f>IF($B272="","",IFERROR(VLOOKUP($B272,'Cartera'!$A$5:$AC$104,15,FALSE)*VLOOKUP($B272,'Cartera'!$A$5:$AC$104,17,FALSE),0))</f>
        <v/>
      </c>
      <c r="Q272" s="7">
        <f>IF($B272="","",$D272*'Proyección 5 años'!$E$5)</f>
        <v/>
      </c>
      <c r="R272" s="7">
        <f>IF($B272="","",$I272-SUM($J272:$N272,$P272:$Q272))</f>
        <v/>
      </c>
      <c r="S272" s="7">
        <f>IF($B272="","",IF($R272&gt;0,$R272*'Proyección 5 años'!$B$5,0))</f>
        <v/>
      </c>
      <c r="T272" s="7">
        <f>IF($B272="","",$R272-$S272)</f>
        <v/>
      </c>
      <c r="U272" s="7">
        <f>IF($B272="","",MAX(0,IFERROR(VLOOKUP($B272,'Cartera'!$A$5:$AC$104,15,FALSE)-($A272-2026+1)*VLOOKUP($B272,'Cartera'!$A$5:$AC$104,19,FALSE)*12*0.55,0)))</f>
        <v/>
      </c>
      <c r="V272" s="7">
        <f>IF($B272="","",$D272*(1+'Proyección 5 años'!$B$3)^($A272-2026))</f>
        <v/>
      </c>
      <c r="W272" s="9">
        <f>IF($B272="","",'Proyección 5 años'!$B$3)</f>
        <v/>
      </c>
      <c r="X272" s="7">
        <f>IF($B272="","",$V272-$U272)</f>
        <v/>
      </c>
      <c r="Y272" s="9">
        <f>IF($B272="","",IFERROR($T272/$D272,0))</f>
        <v/>
      </c>
    </row>
    <row r="273" ht="21" customHeight="1">
      <c r="A273" s="3" t="n"/>
      <c r="B273" s="3" t="n"/>
      <c r="C273" s="16">
        <f>IF($B273="","",IFERROR(VLOOKUP($B273,'Cartera'!$A$5:$AC$104,5,FALSE),""))</f>
        <v/>
      </c>
      <c r="D273" s="10">
        <f>IF($B273="","",IFERROR(VLOOKUP($B273,'Cartera'!$A$5:$AC$104,14,FALSE),0))</f>
        <v/>
      </c>
      <c r="E273" s="10">
        <f>IF($B273="","",IFERROR(VLOOKUP($B273,'Cartera'!$A$5:$AC$104,20,FALSE)*(1+$F273)^($A273-2026),0))</f>
        <v/>
      </c>
      <c r="F273" s="11">
        <f>IF($B273="","",IFERROR(VLOOKUP($B273,'Cartera'!$A$5:$AC$104,21,FALSE),0))</f>
        <v/>
      </c>
      <c r="G273" s="10">
        <f>IF($B273="","",$E273*12)</f>
        <v/>
      </c>
      <c r="H273" s="11">
        <f>IF($B273="","",IFERROR(VLOOKUP($B273,'Cartera'!$A$5:$AC$104,25,FALSE),'Proyección 5 años'!$E$4))</f>
        <v/>
      </c>
      <c r="I273" s="10">
        <f>IF($B273="","",$G273*$H273)</f>
        <v/>
      </c>
      <c r="J273" s="10">
        <f>IF($B273="","",IFERROR(VLOOKUP($B273,'Cartera'!$A$5:$AC$104,22,FALSE)*12,0))</f>
        <v/>
      </c>
      <c r="K273" s="10">
        <f>IF($B273="","",IFERROR(VLOOKUP($B273,'Cartera'!$A$5:$AC$104,23,FALSE),0))</f>
        <v/>
      </c>
      <c r="L273" s="10">
        <f>IF($B273="","",IFERROR(VLOOKUP($B273,'Cartera'!$A$5:$AC$104,24,FALSE),0))</f>
        <v/>
      </c>
      <c r="M273" s="10">
        <f>IF($B273="","",$I273*'Proyección 5 años'!$E$3)</f>
        <v/>
      </c>
      <c r="N273" s="10">
        <f>IF($B273="","",$I273*'Proyección 5 años'!$B$4)</f>
        <v/>
      </c>
      <c r="O273" s="10">
        <f>IF($B273="","",SUM($J273:$N273))</f>
        <v/>
      </c>
      <c r="P273" s="10">
        <f>IF($B273="","",IFERROR(VLOOKUP($B273,'Cartera'!$A$5:$AC$104,15,FALSE)*VLOOKUP($B273,'Cartera'!$A$5:$AC$104,17,FALSE),0))</f>
        <v/>
      </c>
      <c r="Q273" s="10">
        <f>IF($B273="","",$D273*'Proyección 5 años'!$E$5)</f>
        <v/>
      </c>
      <c r="R273" s="10">
        <f>IF($B273="","",$I273-SUM($J273:$N273,$P273:$Q273))</f>
        <v/>
      </c>
      <c r="S273" s="10">
        <f>IF($B273="","",IF($R273&gt;0,$R273*'Proyección 5 años'!$B$5,0))</f>
        <v/>
      </c>
      <c r="T273" s="10">
        <f>IF($B273="","",$R273-$S273)</f>
        <v/>
      </c>
      <c r="U273" s="10">
        <f>IF($B273="","",MAX(0,IFERROR(VLOOKUP($B273,'Cartera'!$A$5:$AC$104,15,FALSE)-($A273-2026+1)*VLOOKUP($B273,'Cartera'!$A$5:$AC$104,19,FALSE)*12*0.55,0)))</f>
        <v/>
      </c>
      <c r="V273" s="10">
        <f>IF($B273="","",$D273*(1+'Proyección 5 años'!$B$3)^($A273-2026))</f>
        <v/>
      </c>
      <c r="W273" s="11">
        <f>IF($B273="","",'Proyección 5 años'!$B$3)</f>
        <v/>
      </c>
      <c r="X273" s="10">
        <f>IF($B273="","",$V273-$U273)</f>
        <v/>
      </c>
      <c r="Y273" s="11">
        <f>IF($B273="","",IFERROR($T273/$D273,0))</f>
        <v/>
      </c>
    </row>
    <row r="274" ht="21" customHeight="1">
      <c r="A274" s="3" t="n"/>
      <c r="B274" s="3" t="n"/>
      <c r="C274" s="15">
        <f>IF($B274="","",IFERROR(VLOOKUP($B274,'Cartera'!$A$5:$AC$104,5,FALSE),""))</f>
        <v/>
      </c>
      <c r="D274" s="7">
        <f>IF($B274="","",IFERROR(VLOOKUP($B274,'Cartera'!$A$5:$AC$104,14,FALSE),0))</f>
        <v/>
      </c>
      <c r="E274" s="7">
        <f>IF($B274="","",IFERROR(VLOOKUP($B274,'Cartera'!$A$5:$AC$104,20,FALSE)*(1+$F274)^($A274-2026),0))</f>
        <v/>
      </c>
      <c r="F274" s="9">
        <f>IF($B274="","",IFERROR(VLOOKUP($B274,'Cartera'!$A$5:$AC$104,21,FALSE),0))</f>
        <v/>
      </c>
      <c r="G274" s="7">
        <f>IF($B274="","",$E274*12)</f>
        <v/>
      </c>
      <c r="H274" s="9">
        <f>IF($B274="","",IFERROR(VLOOKUP($B274,'Cartera'!$A$5:$AC$104,25,FALSE),'Proyección 5 años'!$E$4))</f>
        <v/>
      </c>
      <c r="I274" s="7">
        <f>IF($B274="","",$G274*$H274)</f>
        <v/>
      </c>
      <c r="J274" s="7">
        <f>IF($B274="","",IFERROR(VLOOKUP($B274,'Cartera'!$A$5:$AC$104,22,FALSE)*12,0))</f>
        <v/>
      </c>
      <c r="K274" s="7">
        <f>IF($B274="","",IFERROR(VLOOKUP($B274,'Cartera'!$A$5:$AC$104,23,FALSE),0))</f>
        <v/>
      </c>
      <c r="L274" s="7">
        <f>IF($B274="","",IFERROR(VLOOKUP($B274,'Cartera'!$A$5:$AC$104,24,FALSE),0))</f>
        <v/>
      </c>
      <c r="M274" s="7">
        <f>IF($B274="","",$I274*'Proyección 5 años'!$E$3)</f>
        <v/>
      </c>
      <c r="N274" s="7">
        <f>IF($B274="","",$I274*'Proyección 5 años'!$B$4)</f>
        <v/>
      </c>
      <c r="O274" s="7">
        <f>IF($B274="","",SUM($J274:$N274))</f>
        <v/>
      </c>
      <c r="P274" s="7">
        <f>IF($B274="","",IFERROR(VLOOKUP($B274,'Cartera'!$A$5:$AC$104,15,FALSE)*VLOOKUP($B274,'Cartera'!$A$5:$AC$104,17,FALSE),0))</f>
        <v/>
      </c>
      <c r="Q274" s="7">
        <f>IF($B274="","",$D274*'Proyección 5 años'!$E$5)</f>
        <v/>
      </c>
      <c r="R274" s="7">
        <f>IF($B274="","",$I274-SUM($J274:$N274,$P274:$Q274))</f>
        <v/>
      </c>
      <c r="S274" s="7">
        <f>IF($B274="","",IF($R274&gt;0,$R274*'Proyección 5 años'!$B$5,0))</f>
        <v/>
      </c>
      <c r="T274" s="7">
        <f>IF($B274="","",$R274-$S274)</f>
        <v/>
      </c>
      <c r="U274" s="7">
        <f>IF($B274="","",MAX(0,IFERROR(VLOOKUP($B274,'Cartera'!$A$5:$AC$104,15,FALSE)-($A274-2026+1)*VLOOKUP($B274,'Cartera'!$A$5:$AC$104,19,FALSE)*12*0.55,0)))</f>
        <v/>
      </c>
      <c r="V274" s="7">
        <f>IF($B274="","",$D274*(1+'Proyección 5 años'!$B$3)^($A274-2026))</f>
        <v/>
      </c>
      <c r="W274" s="9">
        <f>IF($B274="","",'Proyección 5 años'!$B$3)</f>
        <v/>
      </c>
      <c r="X274" s="7">
        <f>IF($B274="","",$V274-$U274)</f>
        <v/>
      </c>
      <c r="Y274" s="9">
        <f>IF($B274="","",IFERROR($T274/$D274,0))</f>
        <v/>
      </c>
    </row>
    <row r="275" ht="21" customHeight="1">
      <c r="A275" s="3" t="n"/>
      <c r="B275" s="3" t="n"/>
      <c r="C275" s="16">
        <f>IF($B275="","",IFERROR(VLOOKUP($B275,'Cartera'!$A$5:$AC$104,5,FALSE),""))</f>
        <v/>
      </c>
      <c r="D275" s="10">
        <f>IF($B275="","",IFERROR(VLOOKUP($B275,'Cartera'!$A$5:$AC$104,14,FALSE),0))</f>
        <v/>
      </c>
      <c r="E275" s="10">
        <f>IF($B275="","",IFERROR(VLOOKUP($B275,'Cartera'!$A$5:$AC$104,20,FALSE)*(1+$F275)^($A275-2026),0))</f>
        <v/>
      </c>
      <c r="F275" s="11">
        <f>IF($B275="","",IFERROR(VLOOKUP($B275,'Cartera'!$A$5:$AC$104,21,FALSE),0))</f>
        <v/>
      </c>
      <c r="G275" s="10">
        <f>IF($B275="","",$E275*12)</f>
        <v/>
      </c>
      <c r="H275" s="11">
        <f>IF($B275="","",IFERROR(VLOOKUP($B275,'Cartera'!$A$5:$AC$104,25,FALSE),'Proyección 5 años'!$E$4))</f>
        <v/>
      </c>
      <c r="I275" s="10">
        <f>IF($B275="","",$G275*$H275)</f>
        <v/>
      </c>
      <c r="J275" s="10">
        <f>IF($B275="","",IFERROR(VLOOKUP($B275,'Cartera'!$A$5:$AC$104,22,FALSE)*12,0))</f>
        <v/>
      </c>
      <c r="K275" s="10">
        <f>IF($B275="","",IFERROR(VLOOKUP($B275,'Cartera'!$A$5:$AC$104,23,FALSE),0))</f>
        <v/>
      </c>
      <c r="L275" s="10">
        <f>IF($B275="","",IFERROR(VLOOKUP($B275,'Cartera'!$A$5:$AC$104,24,FALSE),0))</f>
        <v/>
      </c>
      <c r="M275" s="10">
        <f>IF($B275="","",$I275*'Proyección 5 años'!$E$3)</f>
        <v/>
      </c>
      <c r="N275" s="10">
        <f>IF($B275="","",$I275*'Proyección 5 años'!$B$4)</f>
        <v/>
      </c>
      <c r="O275" s="10">
        <f>IF($B275="","",SUM($J275:$N275))</f>
        <v/>
      </c>
      <c r="P275" s="10">
        <f>IF($B275="","",IFERROR(VLOOKUP($B275,'Cartera'!$A$5:$AC$104,15,FALSE)*VLOOKUP($B275,'Cartera'!$A$5:$AC$104,17,FALSE),0))</f>
        <v/>
      </c>
      <c r="Q275" s="10">
        <f>IF($B275="","",$D275*'Proyección 5 años'!$E$5)</f>
        <v/>
      </c>
      <c r="R275" s="10">
        <f>IF($B275="","",$I275-SUM($J275:$N275,$P275:$Q275))</f>
        <v/>
      </c>
      <c r="S275" s="10">
        <f>IF($B275="","",IF($R275&gt;0,$R275*'Proyección 5 años'!$B$5,0))</f>
        <v/>
      </c>
      <c r="T275" s="10">
        <f>IF($B275="","",$R275-$S275)</f>
        <v/>
      </c>
      <c r="U275" s="10">
        <f>IF($B275="","",MAX(0,IFERROR(VLOOKUP($B275,'Cartera'!$A$5:$AC$104,15,FALSE)-($A275-2026+1)*VLOOKUP($B275,'Cartera'!$A$5:$AC$104,19,FALSE)*12*0.55,0)))</f>
        <v/>
      </c>
      <c r="V275" s="10">
        <f>IF($B275="","",$D275*(1+'Proyección 5 años'!$B$3)^($A275-2026))</f>
        <v/>
      </c>
      <c r="W275" s="11">
        <f>IF($B275="","",'Proyección 5 años'!$B$3)</f>
        <v/>
      </c>
      <c r="X275" s="10">
        <f>IF($B275="","",$V275-$U275)</f>
        <v/>
      </c>
      <c r="Y275" s="11">
        <f>IF($B275="","",IFERROR($T275/$D275,0))</f>
        <v/>
      </c>
    </row>
    <row r="276" ht="21" customHeight="1">
      <c r="A276" s="3" t="n"/>
      <c r="B276" s="3" t="n"/>
      <c r="C276" s="15">
        <f>IF($B276="","",IFERROR(VLOOKUP($B276,'Cartera'!$A$5:$AC$104,5,FALSE),""))</f>
        <v/>
      </c>
      <c r="D276" s="7">
        <f>IF($B276="","",IFERROR(VLOOKUP($B276,'Cartera'!$A$5:$AC$104,14,FALSE),0))</f>
        <v/>
      </c>
      <c r="E276" s="7">
        <f>IF($B276="","",IFERROR(VLOOKUP($B276,'Cartera'!$A$5:$AC$104,20,FALSE)*(1+$F276)^($A276-2026),0))</f>
        <v/>
      </c>
      <c r="F276" s="9">
        <f>IF($B276="","",IFERROR(VLOOKUP($B276,'Cartera'!$A$5:$AC$104,21,FALSE),0))</f>
        <v/>
      </c>
      <c r="G276" s="7">
        <f>IF($B276="","",$E276*12)</f>
        <v/>
      </c>
      <c r="H276" s="9">
        <f>IF($B276="","",IFERROR(VLOOKUP($B276,'Cartera'!$A$5:$AC$104,25,FALSE),'Proyección 5 años'!$E$4))</f>
        <v/>
      </c>
      <c r="I276" s="7">
        <f>IF($B276="","",$G276*$H276)</f>
        <v/>
      </c>
      <c r="J276" s="7">
        <f>IF($B276="","",IFERROR(VLOOKUP($B276,'Cartera'!$A$5:$AC$104,22,FALSE)*12,0))</f>
        <v/>
      </c>
      <c r="K276" s="7">
        <f>IF($B276="","",IFERROR(VLOOKUP($B276,'Cartera'!$A$5:$AC$104,23,FALSE),0))</f>
        <v/>
      </c>
      <c r="L276" s="7">
        <f>IF($B276="","",IFERROR(VLOOKUP($B276,'Cartera'!$A$5:$AC$104,24,FALSE),0))</f>
        <v/>
      </c>
      <c r="M276" s="7">
        <f>IF($B276="","",$I276*'Proyección 5 años'!$E$3)</f>
        <v/>
      </c>
      <c r="N276" s="7">
        <f>IF($B276="","",$I276*'Proyección 5 años'!$B$4)</f>
        <v/>
      </c>
      <c r="O276" s="7">
        <f>IF($B276="","",SUM($J276:$N276))</f>
        <v/>
      </c>
      <c r="P276" s="7">
        <f>IF($B276="","",IFERROR(VLOOKUP($B276,'Cartera'!$A$5:$AC$104,15,FALSE)*VLOOKUP($B276,'Cartera'!$A$5:$AC$104,17,FALSE),0))</f>
        <v/>
      </c>
      <c r="Q276" s="7">
        <f>IF($B276="","",$D276*'Proyección 5 años'!$E$5)</f>
        <v/>
      </c>
      <c r="R276" s="7">
        <f>IF($B276="","",$I276-SUM($J276:$N276,$P276:$Q276))</f>
        <v/>
      </c>
      <c r="S276" s="7">
        <f>IF($B276="","",IF($R276&gt;0,$R276*'Proyección 5 años'!$B$5,0))</f>
        <v/>
      </c>
      <c r="T276" s="7">
        <f>IF($B276="","",$R276-$S276)</f>
        <v/>
      </c>
      <c r="U276" s="7">
        <f>IF($B276="","",MAX(0,IFERROR(VLOOKUP($B276,'Cartera'!$A$5:$AC$104,15,FALSE)-($A276-2026+1)*VLOOKUP($B276,'Cartera'!$A$5:$AC$104,19,FALSE)*12*0.55,0)))</f>
        <v/>
      </c>
      <c r="V276" s="7">
        <f>IF($B276="","",$D276*(1+'Proyección 5 años'!$B$3)^($A276-2026))</f>
        <v/>
      </c>
      <c r="W276" s="9">
        <f>IF($B276="","",'Proyección 5 años'!$B$3)</f>
        <v/>
      </c>
      <c r="X276" s="7">
        <f>IF($B276="","",$V276-$U276)</f>
        <v/>
      </c>
      <c r="Y276" s="9">
        <f>IF($B276="","",IFERROR($T276/$D276,0))</f>
        <v/>
      </c>
    </row>
    <row r="277" ht="21" customHeight="1">
      <c r="A277" s="3" t="n"/>
      <c r="B277" s="3" t="n"/>
      <c r="C277" s="16">
        <f>IF($B277="","",IFERROR(VLOOKUP($B277,'Cartera'!$A$5:$AC$104,5,FALSE),""))</f>
        <v/>
      </c>
      <c r="D277" s="10">
        <f>IF($B277="","",IFERROR(VLOOKUP($B277,'Cartera'!$A$5:$AC$104,14,FALSE),0))</f>
        <v/>
      </c>
      <c r="E277" s="10">
        <f>IF($B277="","",IFERROR(VLOOKUP($B277,'Cartera'!$A$5:$AC$104,20,FALSE)*(1+$F277)^($A277-2026),0))</f>
        <v/>
      </c>
      <c r="F277" s="11">
        <f>IF($B277="","",IFERROR(VLOOKUP($B277,'Cartera'!$A$5:$AC$104,21,FALSE),0))</f>
        <v/>
      </c>
      <c r="G277" s="10">
        <f>IF($B277="","",$E277*12)</f>
        <v/>
      </c>
      <c r="H277" s="11">
        <f>IF($B277="","",IFERROR(VLOOKUP($B277,'Cartera'!$A$5:$AC$104,25,FALSE),'Proyección 5 años'!$E$4))</f>
        <v/>
      </c>
      <c r="I277" s="10">
        <f>IF($B277="","",$G277*$H277)</f>
        <v/>
      </c>
      <c r="J277" s="10">
        <f>IF($B277="","",IFERROR(VLOOKUP($B277,'Cartera'!$A$5:$AC$104,22,FALSE)*12,0))</f>
        <v/>
      </c>
      <c r="K277" s="10">
        <f>IF($B277="","",IFERROR(VLOOKUP($B277,'Cartera'!$A$5:$AC$104,23,FALSE),0))</f>
        <v/>
      </c>
      <c r="L277" s="10">
        <f>IF($B277="","",IFERROR(VLOOKUP($B277,'Cartera'!$A$5:$AC$104,24,FALSE),0))</f>
        <v/>
      </c>
      <c r="M277" s="10">
        <f>IF($B277="","",$I277*'Proyección 5 años'!$E$3)</f>
        <v/>
      </c>
      <c r="N277" s="10">
        <f>IF($B277="","",$I277*'Proyección 5 años'!$B$4)</f>
        <v/>
      </c>
      <c r="O277" s="10">
        <f>IF($B277="","",SUM($J277:$N277))</f>
        <v/>
      </c>
      <c r="P277" s="10">
        <f>IF($B277="","",IFERROR(VLOOKUP($B277,'Cartera'!$A$5:$AC$104,15,FALSE)*VLOOKUP($B277,'Cartera'!$A$5:$AC$104,17,FALSE),0))</f>
        <v/>
      </c>
      <c r="Q277" s="10">
        <f>IF($B277="","",$D277*'Proyección 5 años'!$E$5)</f>
        <v/>
      </c>
      <c r="R277" s="10">
        <f>IF($B277="","",$I277-SUM($J277:$N277,$P277:$Q277))</f>
        <v/>
      </c>
      <c r="S277" s="10">
        <f>IF($B277="","",IF($R277&gt;0,$R277*'Proyección 5 años'!$B$5,0))</f>
        <v/>
      </c>
      <c r="T277" s="10">
        <f>IF($B277="","",$R277-$S277)</f>
        <v/>
      </c>
      <c r="U277" s="10">
        <f>IF($B277="","",MAX(0,IFERROR(VLOOKUP($B277,'Cartera'!$A$5:$AC$104,15,FALSE)-($A277-2026+1)*VLOOKUP($B277,'Cartera'!$A$5:$AC$104,19,FALSE)*12*0.55,0)))</f>
        <v/>
      </c>
      <c r="V277" s="10">
        <f>IF($B277="","",$D277*(1+'Proyección 5 años'!$B$3)^($A277-2026))</f>
        <v/>
      </c>
      <c r="W277" s="11">
        <f>IF($B277="","",'Proyección 5 años'!$B$3)</f>
        <v/>
      </c>
      <c r="X277" s="10">
        <f>IF($B277="","",$V277-$U277)</f>
        <v/>
      </c>
      <c r="Y277" s="11">
        <f>IF($B277="","",IFERROR($T277/$D277,0))</f>
        <v/>
      </c>
    </row>
    <row r="278" ht="21" customHeight="1">
      <c r="A278" s="3" t="n"/>
      <c r="B278" s="3" t="n"/>
      <c r="C278" s="15">
        <f>IF($B278="","",IFERROR(VLOOKUP($B278,'Cartera'!$A$5:$AC$104,5,FALSE),""))</f>
        <v/>
      </c>
      <c r="D278" s="7">
        <f>IF($B278="","",IFERROR(VLOOKUP($B278,'Cartera'!$A$5:$AC$104,14,FALSE),0))</f>
        <v/>
      </c>
      <c r="E278" s="7">
        <f>IF($B278="","",IFERROR(VLOOKUP($B278,'Cartera'!$A$5:$AC$104,20,FALSE)*(1+$F278)^($A278-2026),0))</f>
        <v/>
      </c>
      <c r="F278" s="9">
        <f>IF($B278="","",IFERROR(VLOOKUP($B278,'Cartera'!$A$5:$AC$104,21,FALSE),0))</f>
        <v/>
      </c>
      <c r="G278" s="7">
        <f>IF($B278="","",$E278*12)</f>
        <v/>
      </c>
      <c r="H278" s="9">
        <f>IF($B278="","",IFERROR(VLOOKUP($B278,'Cartera'!$A$5:$AC$104,25,FALSE),'Proyección 5 años'!$E$4))</f>
        <v/>
      </c>
      <c r="I278" s="7">
        <f>IF($B278="","",$G278*$H278)</f>
        <v/>
      </c>
      <c r="J278" s="7">
        <f>IF($B278="","",IFERROR(VLOOKUP($B278,'Cartera'!$A$5:$AC$104,22,FALSE)*12,0))</f>
        <v/>
      </c>
      <c r="K278" s="7">
        <f>IF($B278="","",IFERROR(VLOOKUP($B278,'Cartera'!$A$5:$AC$104,23,FALSE),0))</f>
        <v/>
      </c>
      <c r="L278" s="7">
        <f>IF($B278="","",IFERROR(VLOOKUP($B278,'Cartera'!$A$5:$AC$104,24,FALSE),0))</f>
        <v/>
      </c>
      <c r="M278" s="7">
        <f>IF($B278="","",$I278*'Proyección 5 años'!$E$3)</f>
        <v/>
      </c>
      <c r="N278" s="7">
        <f>IF($B278="","",$I278*'Proyección 5 años'!$B$4)</f>
        <v/>
      </c>
      <c r="O278" s="7">
        <f>IF($B278="","",SUM($J278:$N278))</f>
        <v/>
      </c>
      <c r="P278" s="7">
        <f>IF($B278="","",IFERROR(VLOOKUP($B278,'Cartera'!$A$5:$AC$104,15,FALSE)*VLOOKUP($B278,'Cartera'!$A$5:$AC$104,17,FALSE),0))</f>
        <v/>
      </c>
      <c r="Q278" s="7">
        <f>IF($B278="","",$D278*'Proyección 5 años'!$E$5)</f>
        <v/>
      </c>
      <c r="R278" s="7">
        <f>IF($B278="","",$I278-SUM($J278:$N278,$P278:$Q278))</f>
        <v/>
      </c>
      <c r="S278" s="7">
        <f>IF($B278="","",IF($R278&gt;0,$R278*'Proyección 5 años'!$B$5,0))</f>
        <v/>
      </c>
      <c r="T278" s="7">
        <f>IF($B278="","",$R278-$S278)</f>
        <v/>
      </c>
      <c r="U278" s="7">
        <f>IF($B278="","",MAX(0,IFERROR(VLOOKUP($B278,'Cartera'!$A$5:$AC$104,15,FALSE)-($A278-2026+1)*VLOOKUP($B278,'Cartera'!$A$5:$AC$104,19,FALSE)*12*0.55,0)))</f>
        <v/>
      </c>
      <c r="V278" s="7">
        <f>IF($B278="","",$D278*(1+'Proyección 5 años'!$B$3)^($A278-2026))</f>
        <v/>
      </c>
      <c r="W278" s="9">
        <f>IF($B278="","",'Proyección 5 años'!$B$3)</f>
        <v/>
      </c>
      <c r="X278" s="7">
        <f>IF($B278="","",$V278-$U278)</f>
        <v/>
      </c>
      <c r="Y278" s="9">
        <f>IF($B278="","",IFERROR($T278/$D278,0))</f>
        <v/>
      </c>
    </row>
    <row r="279" ht="21" customHeight="1">
      <c r="A279" s="3" t="n"/>
      <c r="B279" s="3" t="n"/>
      <c r="C279" s="16">
        <f>IF($B279="","",IFERROR(VLOOKUP($B279,'Cartera'!$A$5:$AC$104,5,FALSE),""))</f>
        <v/>
      </c>
      <c r="D279" s="10">
        <f>IF($B279="","",IFERROR(VLOOKUP($B279,'Cartera'!$A$5:$AC$104,14,FALSE),0))</f>
        <v/>
      </c>
      <c r="E279" s="10">
        <f>IF($B279="","",IFERROR(VLOOKUP($B279,'Cartera'!$A$5:$AC$104,20,FALSE)*(1+$F279)^($A279-2026),0))</f>
        <v/>
      </c>
      <c r="F279" s="11">
        <f>IF($B279="","",IFERROR(VLOOKUP($B279,'Cartera'!$A$5:$AC$104,21,FALSE),0))</f>
        <v/>
      </c>
      <c r="G279" s="10">
        <f>IF($B279="","",$E279*12)</f>
        <v/>
      </c>
      <c r="H279" s="11">
        <f>IF($B279="","",IFERROR(VLOOKUP($B279,'Cartera'!$A$5:$AC$104,25,FALSE),'Proyección 5 años'!$E$4))</f>
        <v/>
      </c>
      <c r="I279" s="10">
        <f>IF($B279="","",$G279*$H279)</f>
        <v/>
      </c>
      <c r="J279" s="10">
        <f>IF($B279="","",IFERROR(VLOOKUP($B279,'Cartera'!$A$5:$AC$104,22,FALSE)*12,0))</f>
        <v/>
      </c>
      <c r="K279" s="10">
        <f>IF($B279="","",IFERROR(VLOOKUP($B279,'Cartera'!$A$5:$AC$104,23,FALSE),0))</f>
        <v/>
      </c>
      <c r="L279" s="10">
        <f>IF($B279="","",IFERROR(VLOOKUP($B279,'Cartera'!$A$5:$AC$104,24,FALSE),0))</f>
        <v/>
      </c>
      <c r="M279" s="10">
        <f>IF($B279="","",$I279*'Proyección 5 años'!$E$3)</f>
        <v/>
      </c>
      <c r="N279" s="10">
        <f>IF($B279="","",$I279*'Proyección 5 años'!$B$4)</f>
        <v/>
      </c>
      <c r="O279" s="10">
        <f>IF($B279="","",SUM($J279:$N279))</f>
        <v/>
      </c>
      <c r="P279" s="10">
        <f>IF($B279="","",IFERROR(VLOOKUP($B279,'Cartera'!$A$5:$AC$104,15,FALSE)*VLOOKUP($B279,'Cartera'!$A$5:$AC$104,17,FALSE),0))</f>
        <v/>
      </c>
      <c r="Q279" s="10">
        <f>IF($B279="","",$D279*'Proyección 5 años'!$E$5)</f>
        <v/>
      </c>
      <c r="R279" s="10">
        <f>IF($B279="","",$I279-SUM($J279:$N279,$P279:$Q279))</f>
        <v/>
      </c>
      <c r="S279" s="10">
        <f>IF($B279="","",IF($R279&gt;0,$R279*'Proyección 5 años'!$B$5,0))</f>
        <v/>
      </c>
      <c r="T279" s="10">
        <f>IF($B279="","",$R279-$S279)</f>
        <v/>
      </c>
      <c r="U279" s="10">
        <f>IF($B279="","",MAX(0,IFERROR(VLOOKUP($B279,'Cartera'!$A$5:$AC$104,15,FALSE)-($A279-2026+1)*VLOOKUP($B279,'Cartera'!$A$5:$AC$104,19,FALSE)*12*0.55,0)))</f>
        <v/>
      </c>
      <c r="V279" s="10">
        <f>IF($B279="","",$D279*(1+'Proyección 5 años'!$B$3)^($A279-2026))</f>
        <v/>
      </c>
      <c r="W279" s="11">
        <f>IF($B279="","",'Proyección 5 años'!$B$3)</f>
        <v/>
      </c>
      <c r="X279" s="10">
        <f>IF($B279="","",$V279-$U279)</f>
        <v/>
      </c>
      <c r="Y279" s="11">
        <f>IF($B279="","",IFERROR($T279/$D279,0))</f>
        <v/>
      </c>
    </row>
    <row r="280" ht="21" customHeight="1">
      <c r="A280" s="3" t="n"/>
      <c r="B280" s="3" t="n"/>
      <c r="C280" s="15">
        <f>IF($B280="","",IFERROR(VLOOKUP($B280,'Cartera'!$A$5:$AC$104,5,FALSE),""))</f>
        <v/>
      </c>
      <c r="D280" s="7">
        <f>IF($B280="","",IFERROR(VLOOKUP($B280,'Cartera'!$A$5:$AC$104,14,FALSE),0))</f>
        <v/>
      </c>
      <c r="E280" s="7">
        <f>IF($B280="","",IFERROR(VLOOKUP($B280,'Cartera'!$A$5:$AC$104,20,FALSE)*(1+$F280)^($A280-2026),0))</f>
        <v/>
      </c>
      <c r="F280" s="9">
        <f>IF($B280="","",IFERROR(VLOOKUP($B280,'Cartera'!$A$5:$AC$104,21,FALSE),0))</f>
        <v/>
      </c>
      <c r="G280" s="7">
        <f>IF($B280="","",$E280*12)</f>
        <v/>
      </c>
      <c r="H280" s="9">
        <f>IF($B280="","",IFERROR(VLOOKUP($B280,'Cartera'!$A$5:$AC$104,25,FALSE),'Proyección 5 años'!$E$4))</f>
        <v/>
      </c>
      <c r="I280" s="7">
        <f>IF($B280="","",$G280*$H280)</f>
        <v/>
      </c>
      <c r="J280" s="7">
        <f>IF($B280="","",IFERROR(VLOOKUP($B280,'Cartera'!$A$5:$AC$104,22,FALSE)*12,0))</f>
        <v/>
      </c>
      <c r="K280" s="7">
        <f>IF($B280="","",IFERROR(VLOOKUP($B280,'Cartera'!$A$5:$AC$104,23,FALSE),0))</f>
        <v/>
      </c>
      <c r="L280" s="7">
        <f>IF($B280="","",IFERROR(VLOOKUP($B280,'Cartera'!$A$5:$AC$104,24,FALSE),0))</f>
        <v/>
      </c>
      <c r="M280" s="7">
        <f>IF($B280="","",$I280*'Proyección 5 años'!$E$3)</f>
        <v/>
      </c>
      <c r="N280" s="7">
        <f>IF($B280="","",$I280*'Proyección 5 años'!$B$4)</f>
        <v/>
      </c>
      <c r="O280" s="7">
        <f>IF($B280="","",SUM($J280:$N280))</f>
        <v/>
      </c>
      <c r="P280" s="7">
        <f>IF($B280="","",IFERROR(VLOOKUP($B280,'Cartera'!$A$5:$AC$104,15,FALSE)*VLOOKUP($B280,'Cartera'!$A$5:$AC$104,17,FALSE),0))</f>
        <v/>
      </c>
      <c r="Q280" s="7">
        <f>IF($B280="","",$D280*'Proyección 5 años'!$E$5)</f>
        <v/>
      </c>
      <c r="R280" s="7">
        <f>IF($B280="","",$I280-SUM($J280:$N280,$P280:$Q280))</f>
        <v/>
      </c>
      <c r="S280" s="7">
        <f>IF($B280="","",IF($R280&gt;0,$R280*'Proyección 5 años'!$B$5,0))</f>
        <v/>
      </c>
      <c r="T280" s="7">
        <f>IF($B280="","",$R280-$S280)</f>
        <v/>
      </c>
      <c r="U280" s="7">
        <f>IF($B280="","",MAX(0,IFERROR(VLOOKUP($B280,'Cartera'!$A$5:$AC$104,15,FALSE)-($A280-2026+1)*VLOOKUP($B280,'Cartera'!$A$5:$AC$104,19,FALSE)*12*0.55,0)))</f>
        <v/>
      </c>
      <c r="V280" s="7">
        <f>IF($B280="","",$D280*(1+'Proyección 5 años'!$B$3)^($A280-2026))</f>
        <v/>
      </c>
      <c r="W280" s="9">
        <f>IF($B280="","",'Proyección 5 años'!$B$3)</f>
        <v/>
      </c>
      <c r="X280" s="7">
        <f>IF($B280="","",$V280-$U280)</f>
        <v/>
      </c>
      <c r="Y280" s="9">
        <f>IF($B280="","",IFERROR($T280/$D280,0))</f>
        <v/>
      </c>
    </row>
    <row r="281" ht="21" customHeight="1">
      <c r="A281" s="3" t="n"/>
      <c r="B281" s="3" t="n"/>
      <c r="C281" s="16">
        <f>IF($B281="","",IFERROR(VLOOKUP($B281,'Cartera'!$A$5:$AC$104,5,FALSE),""))</f>
        <v/>
      </c>
      <c r="D281" s="10">
        <f>IF($B281="","",IFERROR(VLOOKUP($B281,'Cartera'!$A$5:$AC$104,14,FALSE),0))</f>
        <v/>
      </c>
      <c r="E281" s="10">
        <f>IF($B281="","",IFERROR(VLOOKUP($B281,'Cartera'!$A$5:$AC$104,20,FALSE)*(1+$F281)^($A281-2026),0))</f>
        <v/>
      </c>
      <c r="F281" s="11">
        <f>IF($B281="","",IFERROR(VLOOKUP($B281,'Cartera'!$A$5:$AC$104,21,FALSE),0))</f>
        <v/>
      </c>
      <c r="G281" s="10">
        <f>IF($B281="","",$E281*12)</f>
        <v/>
      </c>
      <c r="H281" s="11">
        <f>IF($B281="","",IFERROR(VLOOKUP($B281,'Cartera'!$A$5:$AC$104,25,FALSE),'Proyección 5 años'!$E$4))</f>
        <v/>
      </c>
      <c r="I281" s="10">
        <f>IF($B281="","",$G281*$H281)</f>
        <v/>
      </c>
      <c r="J281" s="10">
        <f>IF($B281="","",IFERROR(VLOOKUP($B281,'Cartera'!$A$5:$AC$104,22,FALSE)*12,0))</f>
        <v/>
      </c>
      <c r="K281" s="10">
        <f>IF($B281="","",IFERROR(VLOOKUP($B281,'Cartera'!$A$5:$AC$104,23,FALSE),0))</f>
        <v/>
      </c>
      <c r="L281" s="10">
        <f>IF($B281="","",IFERROR(VLOOKUP($B281,'Cartera'!$A$5:$AC$104,24,FALSE),0))</f>
        <v/>
      </c>
      <c r="M281" s="10">
        <f>IF($B281="","",$I281*'Proyección 5 años'!$E$3)</f>
        <v/>
      </c>
      <c r="N281" s="10">
        <f>IF($B281="","",$I281*'Proyección 5 años'!$B$4)</f>
        <v/>
      </c>
      <c r="O281" s="10">
        <f>IF($B281="","",SUM($J281:$N281))</f>
        <v/>
      </c>
      <c r="P281" s="10">
        <f>IF($B281="","",IFERROR(VLOOKUP($B281,'Cartera'!$A$5:$AC$104,15,FALSE)*VLOOKUP($B281,'Cartera'!$A$5:$AC$104,17,FALSE),0))</f>
        <v/>
      </c>
      <c r="Q281" s="10">
        <f>IF($B281="","",$D281*'Proyección 5 años'!$E$5)</f>
        <v/>
      </c>
      <c r="R281" s="10">
        <f>IF($B281="","",$I281-SUM($J281:$N281,$P281:$Q281))</f>
        <v/>
      </c>
      <c r="S281" s="10">
        <f>IF($B281="","",IF($R281&gt;0,$R281*'Proyección 5 años'!$B$5,0))</f>
        <v/>
      </c>
      <c r="T281" s="10">
        <f>IF($B281="","",$R281-$S281)</f>
        <v/>
      </c>
      <c r="U281" s="10">
        <f>IF($B281="","",MAX(0,IFERROR(VLOOKUP($B281,'Cartera'!$A$5:$AC$104,15,FALSE)-($A281-2026+1)*VLOOKUP($B281,'Cartera'!$A$5:$AC$104,19,FALSE)*12*0.55,0)))</f>
        <v/>
      </c>
      <c r="V281" s="10">
        <f>IF($B281="","",$D281*(1+'Proyección 5 años'!$B$3)^($A281-2026))</f>
        <v/>
      </c>
      <c r="W281" s="11">
        <f>IF($B281="","",'Proyección 5 años'!$B$3)</f>
        <v/>
      </c>
      <c r="X281" s="10">
        <f>IF($B281="","",$V281-$U281)</f>
        <v/>
      </c>
      <c r="Y281" s="11">
        <f>IF($B281="","",IFERROR($T281/$D281,0))</f>
        <v/>
      </c>
    </row>
    <row r="282" ht="21" customHeight="1">
      <c r="A282" s="3" t="n"/>
      <c r="B282" s="3" t="n"/>
      <c r="C282" s="15">
        <f>IF($B282="","",IFERROR(VLOOKUP($B282,'Cartera'!$A$5:$AC$104,5,FALSE),""))</f>
        <v/>
      </c>
      <c r="D282" s="7">
        <f>IF($B282="","",IFERROR(VLOOKUP($B282,'Cartera'!$A$5:$AC$104,14,FALSE),0))</f>
        <v/>
      </c>
      <c r="E282" s="7">
        <f>IF($B282="","",IFERROR(VLOOKUP($B282,'Cartera'!$A$5:$AC$104,20,FALSE)*(1+$F282)^($A282-2026),0))</f>
        <v/>
      </c>
      <c r="F282" s="9">
        <f>IF($B282="","",IFERROR(VLOOKUP($B282,'Cartera'!$A$5:$AC$104,21,FALSE),0))</f>
        <v/>
      </c>
      <c r="G282" s="7">
        <f>IF($B282="","",$E282*12)</f>
        <v/>
      </c>
      <c r="H282" s="9">
        <f>IF($B282="","",IFERROR(VLOOKUP($B282,'Cartera'!$A$5:$AC$104,25,FALSE),'Proyección 5 años'!$E$4))</f>
        <v/>
      </c>
      <c r="I282" s="7">
        <f>IF($B282="","",$G282*$H282)</f>
        <v/>
      </c>
      <c r="J282" s="7">
        <f>IF($B282="","",IFERROR(VLOOKUP($B282,'Cartera'!$A$5:$AC$104,22,FALSE)*12,0))</f>
        <v/>
      </c>
      <c r="K282" s="7">
        <f>IF($B282="","",IFERROR(VLOOKUP($B282,'Cartera'!$A$5:$AC$104,23,FALSE),0))</f>
        <v/>
      </c>
      <c r="L282" s="7">
        <f>IF($B282="","",IFERROR(VLOOKUP($B282,'Cartera'!$A$5:$AC$104,24,FALSE),0))</f>
        <v/>
      </c>
      <c r="M282" s="7">
        <f>IF($B282="","",$I282*'Proyección 5 años'!$E$3)</f>
        <v/>
      </c>
      <c r="N282" s="7">
        <f>IF($B282="","",$I282*'Proyección 5 años'!$B$4)</f>
        <v/>
      </c>
      <c r="O282" s="7">
        <f>IF($B282="","",SUM($J282:$N282))</f>
        <v/>
      </c>
      <c r="P282" s="7">
        <f>IF($B282="","",IFERROR(VLOOKUP($B282,'Cartera'!$A$5:$AC$104,15,FALSE)*VLOOKUP($B282,'Cartera'!$A$5:$AC$104,17,FALSE),0))</f>
        <v/>
      </c>
      <c r="Q282" s="7">
        <f>IF($B282="","",$D282*'Proyección 5 años'!$E$5)</f>
        <v/>
      </c>
      <c r="R282" s="7">
        <f>IF($B282="","",$I282-SUM($J282:$N282,$P282:$Q282))</f>
        <v/>
      </c>
      <c r="S282" s="7">
        <f>IF($B282="","",IF($R282&gt;0,$R282*'Proyección 5 años'!$B$5,0))</f>
        <v/>
      </c>
      <c r="T282" s="7">
        <f>IF($B282="","",$R282-$S282)</f>
        <v/>
      </c>
      <c r="U282" s="7">
        <f>IF($B282="","",MAX(0,IFERROR(VLOOKUP($B282,'Cartera'!$A$5:$AC$104,15,FALSE)-($A282-2026+1)*VLOOKUP($B282,'Cartera'!$A$5:$AC$104,19,FALSE)*12*0.55,0)))</f>
        <v/>
      </c>
      <c r="V282" s="7">
        <f>IF($B282="","",$D282*(1+'Proyección 5 años'!$B$3)^($A282-2026))</f>
        <v/>
      </c>
      <c r="W282" s="9">
        <f>IF($B282="","",'Proyección 5 años'!$B$3)</f>
        <v/>
      </c>
      <c r="X282" s="7">
        <f>IF($B282="","",$V282-$U282)</f>
        <v/>
      </c>
      <c r="Y282" s="9">
        <f>IF($B282="","",IFERROR($T282/$D282,0))</f>
        <v/>
      </c>
    </row>
    <row r="283" ht="21" customHeight="1">
      <c r="A283" s="3" t="n"/>
      <c r="B283" s="3" t="n"/>
      <c r="C283" s="16">
        <f>IF($B283="","",IFERROR(VLOOKUP($B283,'Cartera'!$A$5:$AC$104,5,FALSE),""))</f>
        <v/>
      </c>
      <c r="D283" s="10">
        <f>IF($B283="","",IFERROR(VLOOKUP($B283,'Cartera'!$A$5:$AC$104,14,FALSE),0))</f>
        <v/>
      </c>
      <c r="E283" s="10">
        <f>IF($B283="","",IFERROR(VLOOKUP($B283,'Cartera'!$A$5:$AC$104,20,FALSE)*(1+$F283)^($A283-2026),0))</f>
        <v/>
      </c>
      <c r="F283" s="11">
        <f>IF($B283="","",IFERROR(VLOOKUP($B283,'Cartera'!$A$5:$AC$104,21,FALSE),0))</f>
        <v/>
      </c>
      <c r="G283" s="10">
        <f>IF($B283="","",$E283*12)</f>
        <v/>
      </c>
      <c r="H283" s="11">
        <f>IF($B283="","",IFERROR(VLOOKUP($B283,'Cartera'!$A$5:$AC$104,25,FALSE),'Proyección 5 años'!$E$4))</f>
        <v/>
      </c>
      <c r="I283" s="10">
        <f>IF($B283="","",$G283*$H283)</f>
        <v/>
      </c>
      <c r="J283" s="10">
        <f>IF($B283="","",IFERROR(VLOOKUP($B283,'Cartera'!$A$5:$AC$104,22,FALSE)*12,0))</f>
        <v/>
      </c>
      <c r="K283" s="10">
        <f>IF($B283="","",IFERROR(VLOOKUP($B283,'Cartera'!$A$5:$AC$104,23,FALSE),0))</f>
        <v/>
      </c>
      <c r="L283" s="10">
        <f>IF($B283="","",IFERROR(VLOOKUP($B283,'Cartera'!$A$5:$AC$104,24,FALSE),0))</f>
        <v/>
      </c>
      <c r="M283" s="10">
        <f>IF($B283="","",$I283*'Proyección 5 años'!$E$3)</f>
        <v/>
      </c>
      <c r="N283" s="10">
        <f>IF($B283="","",$I283*'Proyección 5 años'!$B$4)</f>
        <v/>
      </c>
      <c r="O283" s="10">
        <f>IF($B283="","",SUM($J283:$N283))</f>
        <v/>
      </c>
      <c r="P283" s="10">
        <f>IF($B283="","",IFERROR(VLOOKUP($B283,'Cartera'!$A$5:$AC$104,15,FALSE)*VLOOKUP($B283,'Cartera'!$A$5:$AC$104,17,FALSE),0))</f>
        <v/>
      </c>
      <c r="Q283" s="10">
        <f>IF($B283="","",$D283*'Proyección 5 años'!$E$5)</f>
        <v/>
      </c>
      <c r="R283" s="10">
        <f>IF($B283="","",$I283-SUM($J283:$N283,$P283:$Q283))</f>
        <v/>
      </c>
      <c r="S283" s="10">
        <f>IF($B283="","",IF($R283&gt;0,$R283*'Proyección 5 años'!$B$5,0))</f>
        <v/>
      </c>
      <c r="T283" s="10">
        <f>IF($B283="","",$R283-$S283)</f>
        <v/>
      </c>
      <c r="U283" s="10">
        <f>IF($B283="","",MAX(0,IFERROR(VLOOKUP($B283,'Cartera'!$A$5:$AC$104,15,FALSE)-($A283-2026+1)*VLOOKUP($B283,'Cartera'!$A$5:$AC$104,19,FALSE)*12*0.55,0)))</f>
        <v/>
      </c>
      <c r="V283" s="10">
        <f>IF($B283="","",$D283*(1+'Proyección 5 años'!$B$3)^($A283-2026))</f>
        <v/>
      </c>
      <c r="W283" s="11">
        <f>IF($B283="","",'Proyección 5 años'!$B$3)</f>
        <v/>
      </c>
      <c r="X283" s="10">
        <f>IF($B283="","",$V283-$U283)</f>
        <v/>
      </c>
      <c r="Y283" s="11">
        <f>IF($B283="","",IFERROR($T283/$D283,0))</f>
        <v/>
      </c>
    </row>
    <row r="284" ht="21" customHeight="1">
      <c r="A284" s="3" t="n"/>
      <c r="B284" s="3" t="n"/>
      <c r="C284" s="15">
        <f>IF($B284="","",IFERROR(VLOOKUP($B284,'Cartera'!$A$5:$AC$104,5,FALSE),""))</f>
        <v/>
      </c>
      <c r="D284" s="7">
        <f>IF($B284="","",IFERROR(VLOOKUP($B284,'Cartera'!$A$5:$AC$104,14,FALSE),0))</f>
        <v/>
      </c>
      <c r="E284" s="7">
        <f>IF($B284="","",IFERROR(VLOOKUP($B284,'Cartera'!$A$5:$AC$104,20,FALSE)*(1+$F284)^($A284-2026),0))</f>
        <v/>
      </c>
      <c r="F284" s="9">
        <f>IF($B284="","",IFERROR(VLOOKUP($B284,'Cartera'!$A$5:$AC$104,21,FALSE),0))</f>
        <v/>
      </c>
      <c r="G284" s="7">
        <f>IF($B284="","",$E284*12)</f>
        <v/>
      </c>
      <c r="H284" s="9">
        <f>IF($B284="","",IFERROR(VLOOKUP($B284,'Cartera'!$A$5:$AC$104,25,FALSE),'Proyección 5 años'!$E$4))</f>
        <v/>
      </c>
      <c r="I284" s="7">
        <f>IF($B284="","",$G284*$H284)</f>
        <v/>
      </c>
      <c r="J284" s="7">
        <f>IF($B284="","",IFERROR(VLOOKUP($B284,'Cartera'!$A$5:$AC$104,22,FALSE)*12,0))</f>
        <v/>
      </c>
      <c r="K284" s="7">
        <f>IF($B284="","",IFERROR(VLOOKUP($B284,'Cartera'!$A$5:$AC$104,23,FALSE),0))</f>
        <v/>
      </c>
      <c r="L284" s="7">
        <f>IF($B284="","",IFERROR(VLOOKUP($B284,'Cartera'!$A$5:$AC$104,24,FALSE),0))</f>
        <v/>
      </c>
      <c r="M284" s="7">
        <f>IF($B284="","",$I284*'Proyección 5 años'!$E$3)</f>
        <v/>
      </c>
      <c r="N284" s="7">
        <f>IF($B284="","",$I284*'Proyección 5 años'!$B$4)</f>
        <v/>
      </c>
      <c r="O284" s="7">
        <f>IF($B284="","",SUM($J284:$N284))</f>
        <v/>
      </c>
      <c r="P284" s="7">
        <f>IF($B284="","",IFERROR(VLOOKUP($B284,'Cartera'!$A$5:$AC$104,15,FALSE)*VLOOKUP($B284,'Cartera'!$A$5:$AC$104,17,FALSE),0))</f>
        <v/>
      </c>
      <c r="Q284" s="7">
        <f>IF($B284="","",$D284*'Proyección 5 años'!$E$5)</f>
        <v/>
      </c>
      <c r="R284" s="7">
        <f>IF($B284="","",$I284-SUM($J284:$N284,$P284:$Q284))</f>
        <v/>
      </c>
      <c r="S284" s="7">
        <f>IF($B284="","",IF($R284&gt;0,$R284*'Proyección 5 años'!$B$5,0))</f>
        <v/>
      </c>
      <c r="T284" s="7">
        <f>IF($B284="","",$R284-$S284)</f>
        <v/>
      </c>
      <c r="U284" s="7">
        <f>IF($B284="","",MAX(0,IFERROR(VLOOKUP($B284,'Cartera'!$A$5:$AC$104,15,FALSE)-($A284-2026+1)*VLOOKUP($B284,'Cartera'!$A$5:$AC$104,19,FALSE)*12*0.55,0)))</f>
        <v/>
      </c>
      <c r="V284" s="7">
        <f>IF($B284="","",$D284*(1+'Proyección 5 años'!$B$3)^($A284-2026))</f>
        <v/>
      </c>
      <c r="W284" s="9">
        <f>IF($B284="","",'Proyección 5 años'!$B$3)</f>
        <v/>
      </c>
      <c r="X284" s="7">
        <f>IF($B284="","",$V284-$U284)</f>
        <v/>
      </c>
      <c r="Y284" s="9">
        <f>IF($B284="","",IFERROR($T284/$D284,0))</f>
        <v/>
      </c>
    </row>
    <row r="285" ht="21" customHeight="1">
      <c r="A285" s="3" t="n"/>
      <c r="B285" s="3" t="n"/>
      <c r="C285" s="16">
        <f>IF($B285="","",IFERROR(VLOOKUP($B285,'Cartera'!$A$5:$AC$104,5,FALSE),""))</f>
        <v/>
      </c>
      <c r="D285" s="10">
        <f>IF($B285="","",IFERROR(VLOOKUP($B285,'Cartera'!$A$5:$AC$104,14,FALSE),0))</f>
        <v/>
      </c>
      <c r="E285" s="10">
        <f>IF($B285="","",IFERROR(VLOOKUP($B285,'Cartera'!$A$5:$AC$104,20,FALSE)*(1+$F285)^($A285-2026),0))</f>
        <v/>
      </c>
      <c r="F285" s="11">
        <f>IF($B285="","",IFERROR(VLOOKUP($B285,'Cartera'!$A$5:$AC$104,21,FALSE),0))</f>
        <v/>
      </c>
      <c r="G285" s="10">
        <f>IF($B285="","",$E285*12)</f>
        <v/>
      </c>
      <c r="H285" s="11">
        <f>IF($B285="","",IFERROR(VLOOKUP($B285,'Cartera'!$A$5:$AC$104,25,FALSE),'Proyección 5 años'!$E$4))</f>
        <v/>
      </c>
      <c r="I285" s="10">
        <f>IF($B285="","",$G285*$H285)</f>
        <v/>
      </c>
      <c r="J285" s="10">
        <f>IF($B285="","",IFERROR(VLOOKUP($B285,'Cartera'!$A$5:$AC$104,22,FALSE)*12,0))</f>
        <v/>
      </c>
      <c r="K285" s="10">
        <f>IF($B285="","",IFERROR(VLOOKUP($B285,'Cartera'!$A$5:$AC$104,23,FALSE),0))</f>
        <v/>
      </c>
      <c r="L285" s="10">
        <f>IF($B285="","",IFERROR(VLOOKUP($B285,'Cartera'!$A$5:$AC$104,24,FALSE),0))</f>
        <v/>
      </c>
      <c r="M285" s="10">
        <f>IF($B285="","",$I285*'Proyección 5 años'!$E$3)</f>
        <v/>
      </c>
      <c r="N285" s="10">
        <f>IF($B285="","",$I285*'Proyección 5 años'!$B$4)</f>
        <v/>
      </c>
      <c r="O285" s="10">
        <f>IF($B285="","",SUM($J285:$N285))</f>
        <v/>
      </c>
      <c r="P285" s="10">
        <f>IF($B285="","",IFERROR(VLOOKUP($B285,'Cartera'!$A$5:$AC$104,15,FALSE)*VLOOKUP($B285,'Cartera'!$A$5:$AC$104,17,FALSE),0))</f>
        <v/>
      </c>
      <c r="Q285" s="10">
        <f>IF($B285="","",$D285*'Proyección 5 años'!$E$5)</f>
        <v/>
      </c>
      <c r="R285" s="10">
        <f>IF($B285="","",$I285-SUM($J285:$N285,$P285:$Q285))</f>
        <v/>
      </c>
      <c r="S285" s="10">
        <f>IF($B285="","",IF($R285&gt;0,$R285*'Proyección 5 años'!$B$5,0))</f>
        <v/>
      </c>
      <c r="T285" s="10">
        <f>IF($B285="","",$R285-$S285)</f>
        <v/>
      </c>
      <c r="U285" s="10">
        <f>IF($B285="","",MAX(0,IFERROR(VLOOKUP($B285,'Cartera'!$A$5:$AC$104,15,FALSE)-($A285-2026+1)*VLOOKUP($B285,'Cartera'!$A$5:$AC$104,19,FALSE)*12*0.55,0)))</f>
        <v/>
      </c>
      <c r="V285" s="10">
        <f>IF($B285="","",$D285*(1+'Proyección 5 años'!$B$3)^($A285-2026))</f>
        <v/>
      </c>
      <c r="W285" s="11">
        <f>IF($B285="","",'Proyección 5 años'!$B$3)</f>
        <v/>
      </c>
      <c r="X285" s="10">
        <f>IF($B285="","",$V285-$U285)</f>
        <v/>
      </c>
      <c r="Y285" s="11">
        <f>IF($B285="","",IFERROR($T285/$D285,0))</f>
        <v/>
      </c>
    </row>
    <row r="286" ht="21" customHeight="1">
      <c r="A286" s="3" t="n"/>
      <c r="B286" s="3" t="n"/>
      <c r="C286" s="15">
        <f>IF($B286="","",IFERROR(VLOOKUP($B286,'Cartera'!$A$5:$AC$104,5,FALSE),""))</f>
        <v/>
      </c>
      <c r="D286" s="7">
        <f>IF($B286="","",IFERROR(VLOOKUP($B286,'Cartera'!$A$5:$AC$104,14,FALSE),0))</f>
        <v/>
      </c>
      <c r="E286" s="7">
        <f>IF($B286="","",IFERROR(VLOOKUP($B286,'Cartera'!$A$5:$AC$104,20,FALSE)*(1+$F286)^($A286-2026),0))</f>
        <v/>
      </c>
      <c r="F286" s="9">
        <f>IF($B286="","",IFERROR(VLOOKUP($B286,'Cartera'!$A$5:$AC$104,21,FALSE),0))</f>
        <v/>
      </c>
      <c r="G286" s="7">
        <f>IF($B286="","",$E286*12)</f>
        <v/>
      </c>
      <c r="H286" s="9">
        <f>IF($B286="","",IFERROR(VLOOKUP($B286,'Cartera'!$A$5:$AC$104,25,FALSE),'Proyección 5 años'!$E$4))</f>
        <v/>
      </c>
      <c r="I286" s="7">
        <f>IF($B286="","",$G286*$H286)</f>
        <v/>
      </c>
      <c r="J286" s="7">
        <f>IF($B286="","",IFERROR(VLOOKUP($B286,'Cartera'!$A$5:$AC$104,22,FALSE)*12,0))</f>
        <v/>
      </c>
      <c r="K286" s="7">
        <f>IF($B286="","",IFERROR(VLOOKUP($B286,'Cartera'!$A$5:$AC$104,23,FALSE),0))</f>
        <v/>
      </c>
      <c r="L286" s="7">
        <f>IF($B286="","",IFERROR(VLOOKUP($B286,'Cartera'!$A$5:$AC$104,24,FALSE),0))</f>
        <v/>
      </c>
      <c r="M286" s="7">
        <f>IF($B286="","",$I286*'Proyección 5 años'!$E$3)</f>
        <v/>
      </c>
      <c r="N286" s="7">
        <f>IF($B286="","",$I286*'Proyección 5 años'!$B$4)</f>
        <v/>
      </c>
      <c r="O286" s="7">
        <f>IF($B286="","",SUM($J286:$N286))</f>
        <v/>
      </c>
      <c r="P286" s="7">
        <f>IF($B286="","",IFERROR(VLOOKUP($B286,'Cartera'!$A$5:$AC$104,15,FALSE)*VLOOKUP($B286,'Cartera'!$A$5:$AC$104,17,FALSE),0))</f>
        <v/>
      </c>
      <c r="Q286" s="7">
        <f>IF($B286="","",$D286*'Proyección 5 años'!$E$5)</f>
        <v/>
      </c>
      <c r="R286" s="7">
        <f>IF($B286="","",$I286-SUM($J286:$N286,$P286:$Q286))</f>
        <v/>
      </c>
      <c r="S286" s="7">
        <f>IF($B286="","",IF($R286&gt;0,$R286*'Proyección 5 años'!$B$5,0))</f>
        <v/>
      </c>
      <c r="T286" s="7">
        <f>IF($B286="","",$R286-$S286)</f>
        <v/>
      </c>
      <c r="U286" s="7">
        <f>IF($B286="","",MAX(0,IFERROR(VLOOKUP($B286,'Cartera'!$A$5:$AC$104,15,FALSE)-($A286-2026+1)*VLOOKUP($B286,'Cartera'!$A$5:$AC$104,19,FALSE)*12*0.55,0)))</f>
        <v/>
      </c>
      <c r="V286" s="7">
        <f>IF($B286="","",$D286*(1+'Proyección 5 años'!$B$3)^($A286-2026))</f>
        <v/>
      </c>
      <c r="W286" s="9">
        <f>IF($B286="","",'Proyección 5 años'!$B$3)</f>
        <v/>
      </c>
      <c r="X286" s="7">
        <f>IF($B286="","",$V286-$U286)</f>
        <v/>
      </c>
      <c r="Y286" s="9">
        <f>IF($B286="","",IFERROR($T286/$D286,0))</f>
        <v/>
      </c>
    </row>
    <row r="287" ht="21" customHeight="1">
      <c r="A287" s="3" t="n"/>
      <c r="B287" s="3" t="n"/>
      <c r="C287" s="16">
        <f>IF($B287="","",IFERROR(VLOOKUP($B287,'Cartera'!$A$5:$AC$104,5,FALSE),""))</f>
        <v/>
      </c>
      <c r="D287" s="10">
        <f>IF($B287="","",IFERROR(VLOOKUP($B287,'Cartera'!$A$5:$AC$104,14,FALSE),0))</f>
        <v/>
      </c>
      <c r="E287" s="10">
        <f>IF($B287="","",IFERROR(VLOOKUP($B287,'Cartera'!$A$5:$AC$104,20,FALSE)*(1+$F287)^($A287-2026),0))</f>
        <v/>
      </c>
      <c r="F287" s="11">
        <f>IF($B287="","",IFERROR(VLOOKUP($B287,'Cartera'!$A$5:$AC$104,21,FALSE),0))</f>
        <v/>
      </c>
      <c r="G287" s="10">
        <f>IF($B287="","",$E287*12)</f>
        <v/>
      </c>
      <c r="H287" s="11">
        <f>IF($B287="","",IFERROR(VLOOKUP($B287,'Cartera'!$A$5:$AC$104,25,FALSE),'Proyección 5 años'!$E$4))</f>
        <v/>
      </c>
      <c r="I287" s="10">
        <f>IF($B287="","",$G287*$H287)</f>
        <v/>
      </c>
      <c r="J287" s="10">
        <f>IF($B287="","",IFERROR(VLOOKUP($B287,'Cartera'!$A$5:$AC$104,22,FALSE)*12,0))</f>
        <v/>
      </c>
      <c r="K287" s="10">
        <f>IF($B287="","",IFERROR(VLOOKUP($B287,'Cartera'!$A$5:$AC$104,23,FALSE),0))</f>
        <v/>
      </c>
      <c r="L287" s="10">
        <f>IF($B287="","",IFERROR(VLOOKUP($B287,'Cartera'!$A$5:$AC$104,24,FALSE),0))</f>
        <v/>
      </c>
      <c r="M287" s="10">
        <f>IF($B287="","",$I287*'Proyección 5 años'!$E$3)</f>
        <v/>
      </c>
      <c r="N287" s="10">
        <f>IF($B287="","",$I287*'Proyección 5 años'!$B$4)</f>
        <v/>
      </c>
      <c r="O287" s="10">
        <f>IF($B287="","",SUM($J287:$N287))</f>
        <v/>
      </c>
      <c r="P287" s="10">
        <f>IF($B287="","",IFERROR(VLOOKUP($B287,'Cartera'!$A$5:$AC$104,15,FALSE)*VLOOKUP($B287,'Cartera'!$A$5:$AC$104,17,FALSE),0))</f>
        <v/>
      </c>
      <c r="Q287" s="10">
        <f>IF($B287="","",$D287*'Proyección 5 años'!$E$5)</f>
        <v/>
      </c>
      <c r="R287" s="10">
        <f>IF($B287="","",$I287-SUM($J287:$N287,$P287:$Q287))</f>
        <v/>
      </c>
      <c r="S287" s="10">
        <f>IF($B287="","",IF($R287&gt;0,$R287*'Proyección 5 años'!$B$5,0))</f>
        <v/>
      </c>
      <c r="T287" s="10">
        <f>IF($B287="","",$R287-$S287)</f>
        <v/>
      </c>
      <c r="U287" s="10">
        <f>IF($B287="","",MAX(0,IFERROR(VLOOKUP($B287,'Cartera'!$A$5:$AC$104,15,FALSE)-($A287-2026+1)*VLOOKUP($B287,'Cartera'!$A$5:$AC$104,19,FALSE)*12*0.55,0)))</f>
        <v/>
      </c>
      <c r="V287" s="10">
        <f>IF($B287="","",$D287*(1+'Proyección 5 años'!$B$3)^($A287-2026))</f>
        <v/>
      </c>
      <c r="W287" s="11">
        <f>IF($B287="","",'Proyección 5 años'!$B$3)</f>
        <v/>
      </c>
      <c r="X287" s="10">
        <f>IF($B287="","",$V287-$U287)</f>
        <v/>
      </c>
      <c r="Y287" s="11">
        <f>IF($B287="","",IFERROR($T287/$D287,0))</f>
        <v/>
      </c>
    </row>
    <row r="288" ht="21" customHeight="1">
      <c r="A288" s="3" t="n"/>
      <c r="B288" s="3" t="n"/>
      <c r="C288" s="15">
        <f>IF($B288="","",IFERROR(VLOOKUP($B288,'Cartera'!$A$5:$AC$104,5,FALSE),""))</f>
        <v/>
      </c>
      <c r="D288" s="7">
        <f>IF($B288="","",IFERROR(VLOOKUP($B288,'Cartera'!$A$5:$AC$104,14,FALSE),0))</f>
        <v/>
      </c>
      <c r="E288" s="7">
        <f>IF($B288="","",IFERROR(VLOOKUP($B288,'Cartera'!$A$5:$AC$104,20,FALSE)*(1+$F288)^($A288-2026),0))</f>
        <v/>
      </c>
      <c r="F288" s="9">
        <f>IF($B288="","",IFERROR(VLOOKUP($B288,'Cartera'!$A$5:$AC$104,21,FALSE),0))</f>
        <v/>
      </c>
      <c r="G288" s="7">
        <f>IF($B288="","",$E288*12)</f>
        <v/>
      </c>
      <c r="H288" s="9">
        <f>IF($B288="","",IFERROR(VLOOKUP($B288,'Cartera'!$A$5:$AC$104,25,FALSE),'Proyección 5 años'!$E$4))</f>
        <v/>
      </c>
      <c r="I288" s="7">
        <f>IF($B288="","",$G288*$H288)</f>
        <v/>
      </c>
      <c r="J288" s="7">
        <f>IF($B288="","",IFERROR(VLOOKUP($B288,'Cartera'!$A$5:$AC$104,22,FALSE)*12,0))</f>
        <v/>
      </c>
      <c r="K288" s="7">
        <f>IF($B288="","",IFERROR(VLOOKUP($B288,'Cartera'!$A$5:$AC$104,23,FALSE),0))</f>
        <v/>
      </c>
      <c r="L288" s="7">
        <f>IF($B288="","",IFERROR(VLOOKUP($B288,'Cartera'!$A$5:$AC$104,24,FALSE),0))</f>
        <v/>
      </c>
      <c r="M288" s="7">
        <f>IF($B288="","",$I288*'Proyección 5 años'!$E$3)</f>
        <v/>
      </c>
      <c r="N288" s="7">
        <f>IF($B288="","",$I288*'Proyección 5 años'!$B$4)</f>
        <v/>
      </c>
      <c r="O288" s="7">
        <f>IF($B288="","",SUM($J288:$N288))</f>
        <v/>
      </c>
      <c r="P288" s="7">
        <f>IF($B288="","",IFERROR(VLOOKUP($B288,'Cartera'!$A$5:$AC$104,15,FALSE)*VLOOKUP($B288,'Cartera'!$A$5:$AC$104,17,FALSE),0))</f>
        <v/>
      </c>
      <c r="Q288" s="7">
        <f>IF($B288="","",$D288*'Proyección 5 años'!$E$5)</f>
        <v/>
      </c>
      <c r="R288" s="7">
        <f>IF($B288="","",$I288-SUM($J288:$N288,$P288:$Q288))</f>
        <v/>
      </c>
      <c r="S288" s="7">
        <f>IF($B288="","",IF($R288&gt;0,$R288*'Proyección 5 años'!$B$5,0))</f>
        <v/>
      </c>
      <c r="T288" s="7">
        <f>IF($B288="","",$R288-$S288)</f>
        <v/>
      </c>
      <c r="U288" s="7">
        <f>IF($B288="","",MAX(0,IFERROR(VLOOKUP($B288,'Cartera'!$A$5:$AC$104,15,FALSE)-($A288-2026+1)*VLOOKUP($B288,'Cartera'!$A$5:$AC$104,19,FALSE)*12*0.55,0)))</f>
        <v/>
      </c>
      <c r="V288" s="7">
        <f>IF($B288="","",$D288*(1+'Proyección 5 años'!$B$3)^($A288-2026))</f>
        <v/>
      </c>
      <c r="W288" s="9">
        <f>IF($B288="","",'Proyección 5 años'!$B$3)</f>
        <v/>
      </c>
      <c r="X288" s="7">
        <f>IF($B288="","",$V288-$U288)</f>
        <v/>
      </c>
      <c r="Y288" s="9">
        <f>IF($B288="","",IFERROR($T288/$D288,0))</f>
        <v/>
      </c>
    </row>
    <row r="289" ht="21" customHeight="1">
      <c r="A289" s="3" t="n"/>
      <c r="B289" s="3" t="n"/>
      <c r="C289" s="16">
        <f>IF($B289="","",IFERROR(VLOOKUP($B289,'Cartera'!$A$5:$AC$104,5,FALSE),""))</f>
        <v/>
      </c>
      <c r="D289" s="10">
        <f>IF($B289="","",IFERROR(VLOOKUP($B289,'Cartera'!$A$5:$AC$104,14,FALSE),0))</f>
        <v/>
      </c>
      <c r="E289" s="10">
        <f>IF($B289="","",IFERROR(VLOOKUP($B289,'Cartera'!$A$5:$AC$104,20,FALSE)*(1+$F289)^($A289-2026),0))</f>
        <v/>
      </c>
      <c r="F289" s="11">
        <f>IF($B289="","",IFERROR(VLOOKUP($B289,'Cartera'!$A$5:$AC$104,21,FALSE),0))</f>
        <v/>
      </c>
      <c r="G289" s="10">
        <f>IF($B289="","",$E289*12)</f>
        <v/>
      </c>
      <c r="H289" s="11">
        <f>IF($B289="","",IFERROR(VLOOKUP($B289,'Cartera'!$A$5:$AC$104,25,FALSE),'Proyección 5 años'!$E$4))</f>
        <v/>
      </c>
      <c r="I289" s="10">
        <f>IF($B289="","",$G289*$H289)</f>
        <v/>
      </c>
      <c r="J289" s="10">
        <f>IF($B289="","",IFERROR(VLOOKUP($B289,'Cartera'!$A$5:$AC$104,22,FALSE)*12,0))</f>
        <v/>
      </c>
      <c r="K289" s="10">
        <f>IF($B289="","",IFERROR(VLOOKUP($B289,'Cartera'!$A$5:$AC$104,23,FALSE),0))</f>
        <v/>
      </c>
      <c r="L289" s="10">
        <f>IF($B289="","",IFERROR(VLOOKUP($B289,'Cartera'!$A$5:$AC$104,24,FALSE),0))</f>
        <v/>
      </c>
      <c r="M289" s="10">
        <f>IF($B289="","",$I289*'Proyección 5 años'!$E$3)</f>
        <v/>
      </c>
      <c r="N289" s="10">
        <f>IF($B289="","",$I289*'Proyección 5 años'!$B$4)</f>
        <v/>
      </c>
      <c r="O289" s="10">
        <f>IF($B289="","",SUM($J289:$N289))</f>
        <v/>
      </c>
      <c r="P289" s="10">
        <f>IF($B289="","",IFERROR(VLOOKUP($B289,'Cartera'!$A$5:$AC$104,15,FALSE)*VLOOKUP($B289,'Cartera'!$A$5:$AC$104,17,FALSE),0))</f>
        <v/>
      </c>
      <c r="Q289" s="10">
        <f>IF($B289="","",$D289*'Proyección 5 años'!$E$5)</f>
        <v/>
      </c>
      <c r="R289" s="10">
        <f>IF($B289="","",$I289-SUM($J289:$N289,$P289:$Q289))</f>
        <v/>
      </c>
      <c r="S289" s="10">
        <f>IF($B289="","",IF($R289&gt;0,$R289*'Proyección 5 años'!$B$5,0))</f>
        <v/>
      </c>
      <c r="T289" s="10">
        <f>IF($B289="","",$R289-$S289)</f>
        <v/>
      </c>
      <c r="U289" s="10">
        <f>IF($B289="","",MAX(0,IFERROR(VLOOKUP($B289,'Cartera'!$A$5:$AC$104,15,FALSE)-($A289-2026+1)*VLOOKUP($B289,'Cartera'!$A$5:$AC$104,19,FALSE)*12*0.55,0)))</f>
        <v/>
      </c>
      <c r="V289" s="10">
        <f>IF($B289="","",$D289*(1+'Proyección 5 años'!$B$3)^($A289-2026))</f>
        <v/>
      </c>
      <c r="W289" s="11">
        <f>IF($B289="","",'Proyección 5 años'!$B$3)</f>
        <v/>
      </c>
      <c r="X289" s="10">
        <f>IF($B289="","",$V289-$U289)</f>
        <v/>
      </c>
      <c r="Y289" s="11">
        <f>IF($B289="","",IFERROR($T289/$D289,0))</f>
        <v/>
      </c>
    </row>
    <row r="290" ht="21" customHeight="1">
      <c r="A290" s="3" t="n"/>
      <c r="B290" s="3" t="n"/>
      <c r="C290" s="15">
        <f>IF($B290="","",IFERROR(VLOOKUP($B290,'Cartera'!$A$5:$AC$104,5,FALSE),""))</f>
        <v/>
      </c>
      <c r="D290" s="7">
        <f>IF($B290="","",IFERROR(VLOOKUP($B290,'Cartera'!$A$5:$AC$104,14,FALSE),0))</f>
        <v/>
      </c>
      <c r="E290" s="7">
        <f>IF($B290="","",IFERROR(VLOOKUP($B290,'Cartera'!$A$5:$AC$104,20,FALSE)*(1+$F290)^($A290-2026),0))</f>
        <v/>
      </c>
      <c r="F290" s="9">
        <f>IF($B290="","",IFERROR(VLOOKUP($B290,'Cartera'!$A$5:$AC$104,21,FALSE),0))</f>
        <v/>
      </c>
      <c r="G290" s="7">
        <f>IF($B290="","",$E290*12)</f>
        <v/>
      </c>
      <c r="H290" s="9">
        <f>IF($B290="","",IFERROR(VLOOKUP($B290,'Cartera'!$A$5:$AC$104,25,FALSE),'Proyección 5 años'!$E$4))</f>
        <v/>
      </c>
      <c r="I290" s="7">
        <f>IF($B290="","",$G290*$H290)</f>
        <v/>
      </c>
      <c r="J290" s="7">
        <f>IF($B290="","",IFERROR(VLOOKUP($B290,'Cartera'!$A$5:$AC$104,22,FALSE)*12,0))</f>
        <v/>
      </c>
      <c r="K290" s="7">
        <f>IF($B290="","",IFERROR(VLOOKUP($B290,'Cartera'!$A$5:$AC$104,23,FALSE),0))</f>
        <v/>
      </c>
      <c r="L290" s="7">
        <f>IF($B290="","",IFERROR(VLOOKUP($B290,'Cartera'!$A$5:$AC$104,24,FALSE),0))</f>
        <v/>
      </c>
      <c r="M290" s="7">
        <f>IF($B290="","",$I290*'Proyección 5 años'!$E$3)</f>
        <v/>
      </c>
      <c r="N290" s="7">
        <f>IF($B290="","",$I290*'Proyección 5 años'!$B$4)</f>
        <v/>
      </c>
      <c r="O290" s="7">
        <f>IF($B290="","",SUM($J290:$N290))</f>
        <v/>
      </c>
      <c r="P290" s="7">
        <f>IF($B290="","",IFERROR(VLOOKUP($B290,'Cartera'!$A$5:$AC$104,15,FALSE)*VLOOKUP($B290,'Cartera'!$A$5:$AC$104,17,FALSE),0))</f>
        <v/>
      </c>
      <c r="Q290" s="7">
        <f>IF($B290="","",$D290*'Proyección 5 años'!$E$5)</f>
        <v/>
      </c>
      <c r="R290" s="7">
        <f>IF($B290="","",$I290-SUM($J290:$N290,$P290:$Q290))</f>
        <v/>
      </c>
      <c r="S290" s="7">
        <f>IF($B290="","",IF($R290&gt;0,$R290*'Proyección 5 años'!$B$5,0))</f>
        <v/>
      </c>
      <c r="T290" s="7">
        <f>IF($B290="","",$R290-$S290)</f>
        <v/>
      </c>
      <c r="U290" s="7">
        <f>IF($B290="","",MAX(0,IFERROR(VLOOKUP($B290,'Cartera'!$A$5:$AC$104,15,FALSE)-($A290-2026+1)*VLOOKUP($B290,'Cartera'!$A$5:$AC$104,19,FALSE)*12*0.55,0)))</f>
        <v/>
      </c>
      <c r="V290" s="7">
        <f>IF($B290="","",$D290*(1+'Proyección 5 años'!$B$3)^($A290-2026))</f>
        <v/>
      </c>
      <c r="W290" s="9">
        <f>IF($B290="","",'Proyección 5 años'!$B$3)</f>
        <v/>
      </c>
      <c r="X290" s="7">
        <f>IF($B290="","",$V290-$U290)</f>
        <v/>
      </c>
      <c r="Y290" s="9">
        <f>IF($B290="","",IFERROR($T290/$D290,0))</f>
        <v/>
      </c>
    </row>
    <row r="291" ht="21" customHeight="1">
      <c r="A291" s="3" t="n"/>
      <c r="B291" s="3" t="n"/>
      <c r="C291" s="16">
        <f>IF($B291="","",IFERROR(VLOOKUP($B291,'Cartera'!$A$5:$AC$104,5,FALSE),""))</f>
        <v/>
      </c>
      <c r="D291" s="10">
        <f>IF($B291="","",IFERROR(VLOOKUP($B291,'Cartera'!$A$5:$AC$104,14,FALSE),0))</f>
        <v/>
      </c>
      <c r="E291" s="10">
        <f>IF($B291="","",IFERROR(VLOOKUP($B291,'Cartera'!$A$5:$AC$104,20,FALSE)*(1+$F291)^($A291-2026),0))</f>
        <v/>
      </c>
      <c r="F291" s="11">
        <f>IF($B291="","",IFERROR(VLOOKUP($B291,'Cartera'!$A$5:$AC$104,21,FALSE),0))</f>
        <v/>
      </c>
      <c r="G291" s="10">
        <f>IF($B291="","",$E291*12)</f>
        <v/>
      </c>
      <c r="H291" s="11">
        <f>IF($B291="","",IFERROR(VLOOKUP($B291,'Cartera'!$A$5:$AC$104,25,FALSE),'Proyección 5 años'!$E$4))</f>
        <v/>
      </c>
      <c r="I291" s="10">
        <f>IF($B291="","",$G291*$H291)</f>
        <v/>
      </c>
      <c r="J291" s="10">
        <f>IF($B291="","",IFERROR(VLOOKUP($B291,'Cartera'!$A$5:$AC$104,22,FALSE)*12,0))</f>
        <v/>
      </c>
      <c r="K291" s="10">
        <f>IF($B291="","",IFERROR(VLOOKUP($B291,'Cartera'!$A$5:$AC$104,23,FALSE),0))</f>
        <v/>
      </c>
      <c r="L291" s="10">
        <f>IF($B291="","",IFERROR(VLOOKUP($B291,'Cartera'!$A$5:$AC$104,24,FALSE),0))</f>
        <v/>
      </c>
      <c r="M291" s="10">
        <f>IF($B291="","",$I291*'Proyección 5 años'!$E$3)</f>
        <v/>
      </c>
      <c r="N291" s="10">
        <f>IF($B291="","",$I291*'Proyección 5 años'!$B$4)</f>
        <v/>
      </c>
      <c r="O291" s="10">
        <f>IF($B291="","",SUM($J291:$N291))</f>
        <v/>
      </c>
      <c r="P291" s="10">
        <f>IF($B291="","",IFERROR(VLOOKUP($B291,'Cartera'!$A$5:$AC$104,15,FALSE)*VLOOKUP($B291,'Cartera'!$A$5:$AC$104,17,FALSE),0))</f>
        <v/>
      </c>
      <c r="Q291" s="10">
        <f>IF($B291="","",$D291*'Proyección 5 años'!$E$5)</f>
        <v/>
      </c>
      <c r="R291" s="10">
        <f>IF($B291="","",$I291-SUM($J291:$N291,$P291:$Q291))</f>
        <v/>
      </c>
      <c r="S291" s="10">
        <f>IF($B291="","",IF($R291&gt;0,$R291*'Proyección 5 años'!$B$5,0))</f>
        <v/>
      </c>
      <c r="T291" s="10">
        <f>IF($B291="","",$R291-$S291)</f>
        <v/>
      </c>
      <c r="U291" s="10">
        <f>IF($B291="","",MAX(0,IFERROR(VLOOKUP($B291,'Cartera'!$A$5:$AC$104,15,FALSE)-($A291-2026+1)*VLOOKUP($B291,'Cartera'!$A$5:$AC$104,19,FALSE)*12*0.55,0)))</f>
        <v/>
      </c>
      <c r="V291" s="10">
        <f>IF($B291="","",$D291*(1+'Proyección 5 años'!$B$3)^($A291-2026))</f>
        <v/>
      </c>
      <c r="W291" s="11">
        <f>IF($B291="","",'Proyección 5 años'!$B$3)</f>
        <v/>
      </c>
      <c r="X291" s="10">
        <f>IF($B291="","",$V291-$U291)</f>
        <v/>
      </c>
      <c r="Y291" s="11">
        <f>IF($B291="","",IFERROR($T291/$D291,0))</f>
        <v/>
      </c>
    </row>
    <row r="292" ht="21" customHeight="1">
      <c r="A292" s="3" t="n"/>
      <c r="B292" s="3" t="n"/>
      <c r="C292" s="15">
        <f>IF($B292="","",IFERROR(VLOOKUP($B292,'Cartera'!$A$5:$AC$104,5,FALSE),""))</f>
        <v/>
      </c>
      <c r="D292" s="7">
        <f>IF($B292="","",IFERROR(VLOOKUP($B292,'Cartera'!$A$5:$AC$104,14,FALSE),0))</f>
        <v/>
      </c>
      <c r="E292" s="7">
        <f>IF($B292="","",IFERROR(VLOOKUP($B292,'Cartera'!$A$5:$AC$104,20,FALSE)*(1+$F292)^($A292-2026),0))</f>
        <v/>
      </c>
      <c r="F292" s="9">
        <f>IF($B292="","",IFERROR(VLOOKUP($B292,'Cartera'!$A$5:$AC$104,21,FALSE),0))</f>
        <v/>
      </c>
      <c r="G292" s="7">
        <f>IF($B292="","",$E292*12)</f>
        <v/>
      </c>
      <c r="H292" s="9">
        <f>IF($B292="","",IFERROR(VLOOKUP($B292,'Cartera'!$A$5:$AC$104,25,FALSE),'Proyección 5 años'!$E$4))</f>
        <v/>
      </c>
      <c r="I292" s="7">
        <f>IF($B292="","",$G292*$H292)</f>
        <v/>
      </c>
      <c r="J292" s="7">
        <f>IF($B292="","",IFERROR(VLOOKUP($B292,'Cartera'!$A$5:$AC$104,22,FALSE)*12,0))</f>
        <v/>
      </c>
      <c r="K292" s="7">
        <f>IF($B292="","",IFERROR(VLOOKUP($B292,'Cartera'!$A$5:$AC$104,23,FALSE),0))</f>
        <v/>
      </c>
      <c r="L292" s="7">
        <f>IF($B292="","",IFERROR(VLOOKUP($B292,'Cartera'!$A$5:$AC$104,24,FALSE),0))</f>
        <v/>
      </c>
      <c r="M292" s="7">
        <f>IF($B292="","",$I292*'Proyección 5 años'!$E$3)</f>
        <v/>
      </c>
      <c r="N292" s="7">
        <f>IF($B292="","",$I292*'Proyección 5 años'!$B$4)</f>
        <v/>
      </c>
      <c r="O292" s="7">
        <f>IF($B292="","",SUM($J292:$N292))</f>
        <v/>
      </c>
      <c r="P292" s="7">
        <f>IF($B292="","",IFERROR(VLOOKUP($B292,'Cartera'!$A$5:$AC$104,15,FALSE)*VLOOKUP($B292,'Cartera'!$A$5:$AC$104,17,FALSE),0))</f>
        <v/>
      </c>
      <c r="Q292" s="7">
        <f>IF($B292="","",$D292*'Proyección 5 años'!$E$5)</f>
        <v/>
      </c>
      <c r="R292" s="7">
        <f>IF($B292="","",$I292-SUM($J292:$N292,$P292:$Q292))</f>
        <v/>
      </c>
      <c r="S292" s="7">
        <f>IF($B292="","",IF($R292&gt;0,$R292*'Proyección 5 años'!$B$5,0))</f>
        <v/>
      </c>
      <c r="T292" s="7">
        <f>IF($B292="","",$R292-$S292)</f>
        <v/>
      </c>
      <c r="U292" s="7">
        <f>IF($B292="","",MAX(0,IFERROR(VLOOKUP($B292,'Cartera'!$A$5:$AC$104,15,FALSE)-($A292-2026+1)*VLOOKUP($B292,'Cartera'!$A$5:$AC$104,19,FALSE)*12*0.55,0)))</f>
        <v/>
      </c>
      <c r="V292" s="7">
        <f>IF($B292="","",$D292*(1+'Proyección 5 años'!$B$3)^($A292-2026))</f>
        <v/>
      </c>
      <c r="W292" s="9">
        <f>IF($B292="","",'Proyección 5 años'!$B$3)</f>
        <v/>
      </c>
      <c r="X292" s="7">
        <f>IF($B292="","",$V292-$U292)</f>
        <v/>
      </c>
      <c r="Y292" s="9">
        <f>IF($B292="","",IFERROR($T292/$D292,0))</f>
        <v/>
      </c>
    </row>
    <row r="293" ht="21" customHeight="1">
      <c r="A293" s="3" t="n"/>
      <c r="B293" s="3" t="n"/>
      <c r="C293" s="16">
        <f>IF($B293="","",IFERROR(VLOOKUP($B293,'Cartera'!$A$5:$AC$104,5,FALSE),""))</f>
        <v/>
      </c>
      <c r="D293" s="10">
        <f>IF($B293="","",IFERROR(VLOOKUP($B293,'Cartera'!$A$5:$AC$104,14,FALSE),0))</f>
        <v/>
      </c>
      <c r="E293" s="10">
        <f>IF($B293="","",IFERROR(VLOOKUP($B293,'Cartera'!$A$5:$AC$104,20,FALSE)*(1+$F293)^($A293-2026),0))</f>
        <v/>
      </c>
      <c r="F293" s="11">
        <f>IF($B293="","",IFERROR(VLOOKUP($B293,'Cartera'!$A$5:$AC$104,21,FALSE),0))</f>
        <v/>
      </c>
      <c r="G293" s="10">
        <f>IF($B293="","",$E293*12)</f>
        <v/>
      </c>
      <c r="H293" s="11">
        <f>IF($B293="","",IFERROR(VLOOKUP($B293,'Cartera'!$A$5:$AC$104,25,FALSE),'Proyección 5 años'!$E$4))</f>
        <v/>
      </c>
      <c r="I293" s="10">
        <f>IF($B293="","",$G293*$H293)</f>
        <v/>
      </c>
      <c r="J293" s="10">
        <f>IF($B293="","",IFERROR(VLOOKUP($B293,'Cartera'!$A$5:$AC$104,22,FALSE)*12,0))</f>
        <v/>
      </c>
      <c r="K293" s="10">
        <f>IF($B293="","",IFERROR(VLOOKUP($B293,'Cartera'!$A$5:$AC$104,23,FALSE),0))</f>
        <v/>
      </c>
      <c r="L293" s="10">
        <f>IF($B293="","",IFERROR(VLOOKUP($B293,'Cartera'!$A$5:$AC$104,24,FALSE),0))</f>
        <v/>
      </c>
      <c r="M293" s="10">
        <f>IF($B293="","",$I293*'Proyección 5 años'!$E$3)</f>
        <v/>
      </c>
      <c r="N293" s="10">
        <f>IF($B293="","",$I293*'Proyección 5 años'!$B$4)</f>
        <v/>
      </c>
      <c r="O293" s="10">
        <f>IF($B293="","",SUM($J293:$N293))</f>
        <v/>
      </c>
      <c r="P293" s="10">
        <f>IF($B293="","",IFERROR(VLOOKUP($B293,'Cartera'!$A$5:$AC$104,15,FALSE)*VLOOKUP($B293,'Cartera'!$A$5:$AC$104,17,FALSE),0))</f>
        <v/>
      </c>
      <c r="Q293" s="10">
        <f>IF($B293="","",$D293*'Proyección 5 años'!$E$5)</f>
        <v/>
      </c>
      <c r="R293" s="10">
        <f>IF($B293="","",$I293-SUM($J293:$N293,$P293:$Q293))</f>
        <v/>
      </c>
      <c r="S293" s="10">
        <f>IF($B293="","",IF($R293&gt;0,$R293*'Proyección 5 años'!$B$5,0))</f>
        <v/>
      </c>
      <c r="T293" s="10">
        <f>IF($B293="","",$R293-$S293)</f>
        <v/>
      </c>
      <c r="U293" s="10">
        <f>IF($B293="","",MAX(0,IFERROR(VLOOKUP($B293,'Cartera'!$A$5:$AC$104,15,FALSE)-($A293-2026+1)*VLOOKUP($B293,'Cartera'!$A$5:$AC$104,19,FALSE)*12*0.55,0)))</f>
        <v/>
      </c>
      <c r="V293" s="10">
        <f>IF($B293="","",$D293*(1+'Proyección 5 años'!$B$3)^($A293-2026))</f>
        <v/>
      </c>
      <c r="W293" s="11">
        <f>IF($B293="","",'Proyección 5 años'!$B$3)</f>
        <v/>
      </c>
      <c r="X293" s="10">
        <f>IF($B293="","",$V293-$U293)</f>
        <v/>
      </c>
      <c r="Y293" s="11">
        <f>IF($B293="","",IFERROR($T293/$D293,0))</f>
        <v/>
      </c>
    </row>
    <row r="294" ht="21" customHeight="1">
      <c r="A294" s="3" t="n"/>
      <c r="B294" s="3" t="n"/>
      <c r="C294" s="15">
        <f>IF($B294="","",IFERROR(VLOOKUP($B294,'Cartera'!$A$5:$AC$104,5,FALSE),""))</f>
        <v/>
      </c>
      <c r="D294" s="7">
        <f>IF($B294="","",IFERROR(VLOOKUP($B294,'Cartera'!$A$5:$AC$104,14,FALSE),0))</f>
        <v/>
      </c>
      <c r="E294" s="7">
        <f>IF($B294="","",IFERROR(VLOOKUP($B294,'Cartera'!$A$5:$AC$104,20,FALSE)*(1+$F294)^($A294-2026),0))</f>
        <v/>
      </c>
      <c r="F294" s="9">
        <f>IF($B294="","",IFERROR(VLOOKUP($B294,'Cartera'!$A$5:$AC$104,21,FALSE),0))</f>
        <v/>
      </c>
      <c r="G294" s="7">
        <f>IF($B294="","",$E294*12)</f>
        <v/>
      </c>
      <c r="H294" s="9">
        <f>IF($B294="","",IFERROR(VLOOKUP($B294,'Cartera'!$A$5:$AC$104,25,FALSE),'Proyección 5 años'!$E$4))</f>
        <v/>
      </c>
      <c r="I294" s="7">
        <f>IF($B294="","",$G294*$H294)</f>
        <v/>
      </c>
      <c r="J294" s="7">
        <f>IF($B294="","",IFERROR(VLOOKUP($B294,'Cartera'!$A$5:$AC$104,22,FALSE)*12,0))</f>
        <v/>
      </c>
      <c r="K294" s="7">
        <f>IF($B294="","",IFERROR(VLOOKUP($B294,'Cartera'!$A$5:$AC$104,23,FALSE),0))</f>
        <v/>
      </c>
      <c r="L294" s="7">
        <f>IF($B294="","",IFERROR(VLOOKUP($B294,'Cartera'!$A$5:$AC$104,24,FALSE),0))</f>
        <v/>
      </c>
      <c r="M294" s="7">
        <f>IF($B294="","",$I294*'Proyección 5 años'!$E$3)</f>
        <v/>
      </c>
      <c r="N294" s="7">
        <f>IF($B294="","",$I294*'Proyección 5 años'!$B$4)</f>
        <v/>
      </c>
      <c r="O294" s="7">
        <f>IF($B294="","",SUM($J294:$N294))</f>
        <v/>
      </c>
      <c r="P294" s="7">
        <f>IF($B294="","",IFERROR(VLOOKUP($B294,'Cartera'!$A$5:$AC$104,15,FALSE)*VLOOKUP($B294,'Cartera'!$A$5:$AC$104,17,FALSE),0))</f>
        <v/>
      </c>
      <c r="Q294" s="7">
        <f>IF($B294="","",$D294*'Proyección 5 años'!$E$5)</f>
        <v/>
      </c>
      <c r="R294" s="7">
        <f>IF($B294="","",$I294-SUM($J294:$N294,$P294:$Q294))</f>
        <v/>
      </c>
      <c r="S294" s="7">
        <f>IF($B294="","",IF($R294&gt;0,$R294*'Proyección 5 años'!$B$5,0))</f>
        <v/>
      </c>
      <c r="T294" s="7">
        <f>IF($B294="","",$R294-$S294)</f>
        <v/>
      </c>
      <c r="U294" s="7">
        <f>IF($B294="","",MAX(0,IFERROR(VLOOKUP($B294,'Cartera'!$A$5:$AC$104,15,FALSE)-($A294-2026+1)*VLOOKUP($B294,'Cartera'!$A$5:$AC$104,19,FALSE)*12*0.55,0)))</f>
        <v/>
      </c>
      <c r="V294" s="7">
        <f>IF($B294="","",$D294*(1+'Proyección 5 años'!$B$3)^($A294-2026))</f>
        <v/>
      </c>
      <c r="W294" s="9">
        <f>IF($B294="","",'Proyección 5 años'!$B$3)</f>
        <v/>
      </c>
      <c r="X294" s="7">
        <f>IF($B294="","",$V294-$U294)</f>
        <v/>
      </c>
      <c r="Y294" s="9">
        <f>IF($B294="","",IFERROR($T294/$D294,0))</f>
        <v/>
      </c>
    </row>
    <row r="295" ht="21" customHeight="1">
      <c r="A295" s="3" t="n"/>
      <c r="B295" s="3" t="n"/>
      <c r="C295" s="16">
        <f>IF($B295="","",IFERROR(VLOOKUP($B295,'Cartera'!$A$5:$AC$104,5,FALSE),""))</f>
        <v/>
      </c>
      <c r="D295" s="10">
        <f>IF($B295="","",IFERROR(VLOOKUP($B295,'Cartera'!$A$5:$AC$104,14,FALSE),0))</f>
        <v/>
      </c>
      <c r="E295" s="10">
        <f>IF($B295="","",IFERROR(VLOOKUP($B295,'Cartera'!$A$5:$AC$104,20,FALSE)*(1+$F295)^($A295-2026),0))</f>
        <v/>
      </c>
      <c r="F295" s="11">
        <f>IF($B295="","",IFERROR(VLOOKUP($B295,'Cartera'!$A$5:$AC$104,21,FALSE),0))</f>
        <v/>
      </c>
      <c r="G295" s="10">
        <f>IF($B295="","",$E295*12)</f>
        <v/>
      </c>
      <c r="H295" s="11">
        <f>IF($B295="","",IFERROR(VLOOKUP($B295,'Cartera'!$A$5:$AC$104,25,FALSE),'Proyección 5 años'!$E$4))</f>
        <v/>
      </c>
      <c r="I295" s="10">
        <f>IF($B295="","",$G295*$H295)</f>
        <v/>
      </c>
      <c r="J295" s="10">
        <f>IF($B295="","",IFERROR(VLOOKUP($B295,'Cartera'!$A$5:$AC$104,22,FALSE)*12,0))</f>
        <v/>
      </c>
      <c r="K295" s="10">
        <f>IF($B295="","",IFERROR(VLOOKUP($B295,'Cartera'!$A$5:$AC$104,23,FALSE),0))</f>
        <v/>
      </c>
      <c r="L295" s="10">
        <f>IF($B295="","",IFERROR(VLOOKUP($B295,'Cartera'!$A$5:$AC$104,24,FALSE),0))</f>
        <v/>
      </c>
      <c r="M295" s="10">
        <f>IF($B295="","",$I295*'Proyección 5 años'!$E$3)</f>
        <v/>
      </c>
      <c r="N295" s="10">
        <f>IF($B295="","",$I295*'Proyección 5 años'!$B$4)</f>
        <v/>
      </c>
      <c r="O295" s="10">
        <f>IF($B295="","",SUM($J295:$N295))</f>
        <v/>
      </c>
      <c r="P295" s="10">
        <f>IF($B295="","",IFERROR(VLOOKUP($B295,'Cartera'!$A$5:$AC$104,15,FALSE)*VLOOKUP($B295,'Cartera'!$A$5:$AC$104,17,FALSE),0))</f>
        <v/>
      </c>
      <c r="Q295" s="10">
        <f>IF($B295="","",$D295*'Proyección 5 años'!$E$5)</f>
        <v/>
      </c>
      <c r="R295" s="10">
        <f>IF($B295="","",$I295-SUM($J295:$N295,$P295:$Q295))</f>
        <v/>
      </c>
      <c r="S295" s="10">
        <f>IF($B295="","",IF($R295&gt;0,$R295*'Proyección 5 años'!$B$5,0))</f>
        <v/>
      </c>
      <c r="T295" s="10">
        <f>IF($B295="","",$R295-$S295)</f>
        <v/>
      </c>
      <c r="U295" s="10">
        <f>IF($B295="","",MAX(0,IFERROR(VLOOKUP($B295,'Cartera'!$A$5:$AC$104,15,FALSE)-($A295-2026+1)*VLOOKUP($B295,'Cartera'!$A$5:$AC$104,19,FALSE)*12*0.55,0)))</f>
        <v/>
      </c>
      <c r="V295" s="10">
        <f>IF($B295="","",$D295*(1+'Proyección 5 años'!$B$3)^($A295-2026))</f>
        <v/>
      </c>
      <c r="W295" s="11">
        <f>IF($B295="","",'Proyección 5 años'!$B$3)</f>
        <v/>
      </c>
      <c r="X295" s="10">
        <f>IF($B295="","",$V295-$U295)</f>
        <v/>
      </c>
      <c r="Y295" s="11">
        <f>IF($B295="","",IFERROR($T295/$D295,0))</f>
        <v/>
      </c>
    </row>
    <row r="296" ht="21" customHeight="1">
      <c r="A296" s="3" t="n"/>
      <c r="B296" s="3" t="n"/>
      <c r="C296" s="15">
        <f>IF($B296="","",IFERROR(VLOOKUP($B296,'Cartera'!$A$5:$AC$104,5,FALSE),""))</f>
        <v/>
      </c>
      <c r="D296" s="7">
        <f>IF($B296="","",IFERROR(VLOOKUP($B296,'Cartera'!$A$5:$AC$104,14,FALSE),0))</f>
        <v/>
      </c>
      <c r="E296" s="7">
        <f>IF($B296="","",IFERROR(VLOOKUP($B296,'Cartera'!$A$5:$AC$104,20,FALSE)*(1+$F296)^($A296-2026),0))</f>
        <v/>
      </c>
      <c r="F296" s="9">
        <f>IF($B296="","",IFERROR(VLOOKUP($B296,'Cartera'!$A$5:$AC$104,21,FALSE),0))</f>
        <v/>
      </c>
      <c r="G296" s="7">
        <f>IF($B296="","",$E296*12)</f>
        <v/>
      </c>
      <c r="H296" s="9">
        <f>IF($B296="","",IFERROR(VLOOKUP($B296,'Cartera'!$A$5:$AC$104,25,FALSE),'Proyección 5 años'!$E$4))</f>
        <v/>
      </c>
      <c r="I296" s="7">
        <f>IF($B296="","",$G296*$H296)</f>
        <v/>
      </c>
      <c r="J296" s="7">
        <f>IF($B296="","",IFERROR(VLOOKUP($B296,'Cartera'!$A$5:$AC$104,22,FALSE)*12,0))</f>
        <v/>
      </c>
      <c r="K296" s="7">
        <f>IF($B296="","",IFERROR(VLOOKUP($B296,'Cartera'!$A$5:$AC$104,23,FALSE),0))</f>
        <v/>
      </c>
      <c r="L296" s="7">
        <f>IF($B296="","",IFERROR(VLOOKUP($B296,'Cartera'!$A$5:$AC$104,24,FALSE),0))</f>
        <v/>
      </c>
      <c r="M296" s="7">
        <f>IF($B296="","",$I296*'Proyección 5 años'!$E$3)</f>
        <v/>
      </c>
      <c r="N296" s="7">
        <f>IF($B296="","",$I296*'Proyección 5 años'!$B$4)</f>
        <v/>
      </c>
      <c r="O296" s="7">
        <f>IF($B296="","",SUM($J296:$N296))</f>
        <v/>
      </c>
      <c r="P296" s="7">
        <f>IF($B296="","",IFERROR(VLOOKUP($B296,'Cartera'!$A$5:$AC$104,15,FALSE)*VLOOKUP($B296,'Cartera'!$A$5:$AC$104,17,FALSE),0))</f>
        <v/>
      </c>
      <c r="Q296" s="7">
        <f>IF($B296="","",$D296*'Proyección 5 años'!$E$5)</f>
        <v/>
      </c>
      <c r="R296" s="7">
        <f>IF($B296="","",$I296-SUM($J296:$N296,$P296:$Q296))</f>
        <v/>
      </c>
      <c r="S296" s="7">
        <f>IF($B296="","",IF($R296&gt;0,$R296*'Proyección 5 años'!$B$5,0))</f>
        <v/>
      </c>
      <c r="T296" s="7">
        <f>IF($B296="","",$R296-$S296)</f>
        <v/>
      </c>
      <c r="U296" s="7">
        <f>IF($B296="","",MAX(0,IFERROR(VLOOKUP($B296,'Cartera'!$A$5:$AC$104,15,FALSE)-($A296-2026+1)*VLOOKUP($B296,'Cartera'!$A$5:$AC$104,19,FALSE)*12*0.55,0)))</f>
        <v/>
      </c>
      <c r="V296" s="7">
        <f>IF($B296="","",$D296*(1+'Proyección 5 años'!$B$3)^($A296-2026))</f>
        <v/>
      </c>
      <c r="W296" s="9">
        <f>IF($B296="","",'Proyección 5 años'!$B$3)</f>
        <v/>
      </c>
      <c r="X296" s="7">
        <f>IF($B296="","",$V296-$U296)</f>
        <v/>
      </c>
      <c r="Y296" s="9">
        <f>IF($B296="","",IFERROR($T296/$D296,0))</f>
        <v/>
      </c>
    </row>
    <row r="297" ht="21" customHeight="1">
      <c r="A297" s="3" t="n"/>
      <c r="B297" s="3" t="n"/>
      <c r="C297" s="16">
        <f>IF($B297="","",IFERROR(VLOOKUP($B297,'Cartera'!$A$5:$AC$104,5,FALSE),""))</f>
        <v/>
      </c>
      <c r="D297" s="10">
        <f>IF($B297="","",IFERROR(VLOOKUP($B297,'Cartera'!$A$5:$AC$104,14,FALSE),0))</f>
        <v/>
      </c>
      <c r="E297" s="10">
        <f>IF($B297="","",IFERROR(VLOOKUP($B297,'Cartera'!$A$5:$AC$104,20,FALSE)*(1+$F297)^($A297-2026),0))</f>
        <v/>
      </c>
      <c r="F297" s="11">
        <f>IF($B297="","",IFERROR(VLOOKUP($B297,'Cartera'!$A$5:$AC$104,21,FALSE),0))</f>
        <v/>
      </c>
      <c r="G297" s="10">
        <f>IF($B297="","",$E297*12)</f>
        <v/>
      </c>
      <c r="H297" s="11">
        <f>IF($B297="","",IFERROR(VLOOKUP($B297,'Cartera'!$A$5:$AC$104,25,FALSE),'Proyección 5 años'!$E$4))</f>
        <v/>
      </c>
      <c r="I297" s="10">
        <f>IF($B297="","",$G297*$H297)</f>
        <v/>
      </c>
      <c r="J297" s="10">
        <f>IF($B297="","",IFERROR(VLOOKUP($B297,'Cartera'!$A$5:$AC$104,22,FALSE)*12,0))</f>
        <v/>
      </c>
      <c r="K297" s="10">
        <f>IF($B297="","",IFERROR(VLOOKUP($B297,'Cartera'!$A$5:$AC$104,23,FALSE),0))</f>
        <v/>
      </c>
      <c r="L297" s="10">
        <f>IF($B297="","",IFERROR(VLOOKUP($B297,'Cartera'!$A$5:$AC$104,24,FALSE),0))</f>
        <v/>
      </c>
      <c r="M297" s="10">
        <f>IF($B297="","",$I297*'Proyección 5 años'!$E$3)</f>
        <v/>
      </c>
      <c r="N297" s="10">
        <f>IF($B297="","",$I297*'Proyección 5 años'!$B$4)</f>
        <v/>
      </c>
      <c r="O297" s="10">
        <f>IF($B297="","",SUM($J297:$N297))</f>
        <v/>
      </c>
      <c r="P297" s="10">
        <f>IF($B297="","",IFERROR(VLOOKUP($B297,'Cartera'!$A$5:$AC$104,15,FALSE)*VLOOKUP($B297,'Cartera'!$A$5:$AC$104,17,FALSE),0))</f>
        <v/>
      </c>
      <c r="Q297" s="10">
        <f>IF($B297="","",$D297*'Proyección 5 años'!$E$5)</f>
        <v/>
      </c>
      <c r="R297" s="10">
        <f>IF($B297="","",$I297-SUM($J297:$N297,$P297:$Q297))</f>
        <v/>
      </c>
      <c r="S297" s="10">
        <f>IF($B297="","",IF($R297&gt;0,$R297*'Proyección 5 años'!$B$5,0))</f>
        <v/>
      </c>
      <c r="T297" s="10">
        <f>IF($B297="","",$R297-$S297)</f>
        <v/>
      </c>
      <c r="U297" s="10">
        <f>IF($B297="","",MAX(0,IFERROR(VLOOKUP($B297,'Cartera'!$A$5:$AC$104,15,FALSE)-($A297-2026+1)*VLOOKUP($B297,'Cartera'!$A$5:$AC$104,19,FALSE)*12*0.55,0)))</f>
        <v/>
      </c>
      <c r="V297" s="10">
        <f>IF($B297="","",$D297*(1+'Proyección 5 años'!$B$3)^($A297-2026))</f>
        <v/>
      </c>
      <c r="W297" s="11">
        <f>IF($B297="","",'Proyección 5 años'!$B$3)</f>
        <v/>
      </c>
      <c r="X297" s="10">
        <f>IF($B297="","",$V297-$U297)</f>
        <v/>
      </c>
      <c r="Y297" s="11">
        <f>IF($B297="","",IFERROR($T297/$D297,0))</f>
        <v/>
      </c>
    </row>
    <row r="298" ht="21" customHeight="1">
      <c r="A298" s="3" t="n"/>
      <c r="B298" s="3" t="n"/>
      <c r="C298" s="15">
        <f>IF($B298="","",IFERROR(VLOOKUP($B298,'Cartera'!$A$5:$AC$104,5,FALSE),""))</f>
        <v/>
      </c>
      <c r="D298" s="7">
        <f>IF($B298="","",IFERROR(VLOOKUP($B298,'Cartera'!$A$5:$AC$104,14,FALSE),0))</f>
        <v/>
      </c>
      <c r="E298" s="7">
        <f>IF($B298="","",IFERROR(VLOOKUP($B298,'Cartera'!$A$5:$AC$104,20,FALSE)*(1+$F298)^($A298-2026),0))</f>
        <v/>
      </c>
      <c r="F298" s="9">
        <f>IF($B298="","",IFERROR(VLOOKUP($B298,'Cartera'!$A$5:$AC$104,21,FALSE),0))</f>
        <v/>
      </c>
      <c r="G298" s="7">
        <f>IF($B298="","",$E298*12)</f>
        <v/>
      </c>
      <c r="H298" s="9">
        <f>IF($B298="","",IFERROR(VLOOKUP($B298,'Cartera'!$A$5:$AC$104,25,FALSE),'Proyección 5 años'!$E$4))</f>
        <v/>
      </c>
      <c r="I298" s="7">
        <f>IF($B298="","",$G298*$H298)</f>
        <v/>
      </c>
      <c r="J298" s="7">
        <f>IF($B298="","",IFERROR(VLOOKUP($B298,'Cartera'!$A$5:$AC$104,22,FALSE)*12,0))</f>
        <v/>
      </c>
      <c r="K298" s="7">
        <f>IF($B298="","",IFERROR(VLOOKUP($B298,'Cartera'!$A$5:$AC$104,23,FALSE),0))</f>
        <v/>
      </c>
      <c r="L298" s="7">
        <f>IF($B298="","",IFERROR(VLOOKUP($B298,'Cartera'!$A$5:$AC$104,24,FALSE),0))</f>
        <v/>
      </c>
      <c r="M298" s="7">
        <f>IF($B298="","",$I298*'Proyección 5 años'!$E$3)</f>
        <v/>
      </c>
      <c r="N298" s="7">
        <f>IF($B298="","",$I298*'Proyección 5 años'!$B$4)</f>
        <v/>
      </c>
      <c r="O298" s="7">
        <f>IF($B298="","",SUM($J298:$N298))</f>
        <v/>
      </c>
      <c r="P298" s="7">
        <f>IF($B298="","",IFERROR(VLOOKUP($B298,'Cartera'!$A$5:$AC$104,15,FALSE)*VLOOKUP($B298,'Cartera'!$A$5:$AC$104,17,FALSE),0))</f>
        <v/>
      </c>
      <c r="Q298" s="7">
        <f>IF($B298="","",$D298*'Proyección 5 años'!$E$5)</f>
        <v/>
      </c>
      <c r="R298" s="7">
        <f>IF($B298="","",$I298-SUM($J298:$N298,$P298:$Q298))</f>
        <v/>
      </c>
      <c r="S298" s="7">
        <f>IF($B298="","",IF($R298&gt;0,$R298*'Proyección 5 años'!$B$5,0))</f>
        <v/>
      </c>
      <c r="T298" s="7">
        <f>IF($B298="","",$R298-$S298)</f>
        <v/>
      </c>
      <c r="U298" s="7">
        <f>IF($B298="","",MAX(0,IFERROR(VLOOKUP($B298,'Cartera'!$A$5:$AC$104,15,FALSE)-($A298-2026+1)*VLOOKUP($B298,'Cartera'!$A$5:$AC$104,19,FALSE)*12*0.55,0)))</f>
        <v/>
      </c>
      <c r="V298" s="7">
        <f>IF($B298="","",$D298*(1+'Proyección 5 años'!$B$3)^($A298-2026))</f>
        <v/>
      </c>
      <c r="W298" s="9">
        <f>IF($B298="","",'Proyección 5 años'!$B$3)</f>
        <v/>
      </c>
      <c r="X298" s="7">
        <f>IF($B298="","",$V298-$U298)</f>
        <v/>
      </c>
      <c r="Y298" s="9">
        <f>IF($B298="","",IFERROR($T298/$D298,0))</f>
        <v/>
      </c>
    </row>
    <row r="299" ht="21" customHeight="1">
      <c r="A299" s="3" t="n"/>
      <c r="B299" s="3" t="n"/>
      <c r="C299" s="16">
        <f>IF($B299="","",IFERROR(VLOOKUP($B299,'Cartera'!$A$5:$AC$104,5,FALSE),""))</f>
        <v/>
      </c>
      <c r="D299" s="10">
        <f>IF($B299="","",IFERROR(VLOOKUP($B299,'Cartera'!$A$5:$AC$104,14,FALSE),0))</f>
        <v/>
      </c>
      <c r="E299" s="10">
        <f>IF($B299="","",IFERROR(VLOOKUP($B299,'Cartera'!$A$5:$AC$104,20,FALSE)*(1+$F299)^($A299-2026),0))</f>
        <v/>
      </c>
      <c r="F299" s="11">
        <f>IF($B299="","",IFERROR(VLOOKUP($B299,'Cartera'!$A$5:$AC$104,21,FALSE),0))</f>
        <v/>
      </c>
      <c r="G299" s="10">
        <f>IF($B299="","",$E299*12)</f>
        <v/>
      </c>
      <c r="H299" s="11">
        <f>IF($B299="","",IFERROR(VLOOKUP($B299,'Cartera'!$A$5:$AC$104,25,FALSE),'Proyección 5 años'!$E$4))</f>
        <v/>
      </c>
      <c r="I299" s="10">
        <f>IF($B299="","",$G299*$H299)</f>
        <v/>
      </c>
      <c r="J299" s="10">
        <f>IF($B299="","",IFERROR(VLOOKUP($B299,'Cartera'!$A$5:$AC$104,22,FALSE)*12,0))</f>
        <v/>
      </c>
      <c r="K299" s="10">
        <f>IF($B299="","",IFERROR(VLOOKUP($B299,'Cartera'!$A$5:$AC$104,23,FALSE),0))</f>
        <v/>
      </c>
      <c r="L299" s="10">
        <f>IF($B299="","",IFERROR(VLOOKUP($B299,'Cartera'!$A$5:$AC$104,24,FALSE),0))</f>
        <v/>
      </c>
      <c r="M299" s="10">
        <f>IF($B299="","",$I299*'Proyección 5 años'!$E$3)</f>
        <v/>
      </c>
      <c r="N299" s="10">
        <f>IF($B299="","",$I299*'Proyección 5 años'!$B$4)</f>
        <v/>
      </c>
      <c r="O299" s="10">
        <f>IF($B299="","",SUM($J299:$N299))</f>
        <v/>
      </c>
      <c r="P299" s="10">
        <f>IF($B299="","",IFERROR(VLOOKUP($B299,'Cartera'!$A$5:$AC$104,15,FALSE)*VLOOKUP($B299,'Cartera'!$A$5:$AC$104,17,FALSE),0))</f>
        <v/>
      </c>
      <c r="Q299" s="10">
        <f>IF($B299="","",$D299*'Proyección 5 años'!$E$5)</f>
        <v/>
      </c>
      <c r="R299" s="10">
        <f>IF($B299="","",$I299-SUM($J299:$N299,$P299:$Q299))</f>
        <v/>
      </c>
      <c r="S299" s="10">
        <f>IF($B299="","",IF($R299&gt;0,$R299*'Proyección 5 años'!$B$5,0))</f>
        <v/>
      </c>
      <c r="T299" s="10">
        <f>IF($B299="","",$R299-$S299)</f>
        <v/>
      </c>
      <c r="U299" s="10">
        <f>IF($B299="","",MAX(0,IFERROR(VLOOKUP($B299,'Cartera'!$A$5:$AC$104,15,FALSE)-($A299-2026+1)*VLOOKUP($B299,'Cartera'!$A$5:$AC$104,19,FALSE)*12*0.55,0)))</f>
        <v/>
      </c>
      <c r="V299" s="10">
        <f>IF($B299="","",$D299*(1+'Proyección 5 años'!$B$3)^($A299-2026))</f>
        <v/>
      </c>
      <c r="W299" s="11">
        <f>IF($B299="","",'Proyección 5 años'!$B$3)</f>
        <v/>
      </c>
      <c r="X299" s="10">
        <f>IF($B299="","",$V299-$U299)</f>
        <v/>
      </c>
      <c r="Y299" s="11">
        <f>IF($B299="","",IFERROR($T299/$D299,0))</f>
        <v/>
      </c>
    </row>
    <row r="300" ht="21" customHeight="1">
      <c r="A300" s="3" t="n"/>
      <c r="B300" s="3" t="n"/>
      <c r="C300" s="15">
        <f>IF($B300="","",IFERROR(VLOOKUP($B300,'Cartera'!$A$5:$AC$104,5,FALSE),""))</f>
        <v/>
      </c>
      <c r="D300" s="7">
        <f>IF($B300="","",IFERROR(VLOOKUP($B300,'Cartera'!$A$5:$AC$104,14,FALSE),0))</f>
        <v/>
      </c>
      <c r="E300" s="7">
        <f>IF($B300="","",IFERROR(VLOOKUP($B300,'Cartera'!$A$5:$AC$104,20,FALSE)*(1+$F300)^($A300-2026),0))</f>
        <v/>
      </c>
      <c r="F300" s="9">
        <f>IF($B300="","",IFERROR(VLOOKUP($B300,'Cartera'!$A$5:$AC$104,21,FALSE),0))</f>
        <v/>
      </c>
      <c r="G300" s="7">
        <f>IF($B300="","",$E300*12)</f>
        <v/>
      </c>
      <c r="H300" s="9">
        <f>IF($B300="","",IFERROR(VLOOKUP($B300,'Cartera'!$A$5:$AC$104,25,FALSE),'Proyección 5 años'!$E$4))</f>
        <v/>
      </c>
      <c r="I300" s="7">
        <f>IF($B300="","",$G300*$H300)</f>
        <v/>
      </c>
      <c r="J300" s="7">
        <f>IF($B300="","",IFERROR(VLOOKUP($B300,'Cartera'!$A$5:$AC$104,22,FALSE)*12,0))</f>
        <v/>
      </c>
      <c r="K300" s="7">
        <f>IF($B300="","",IFERROR(VLOOKUP($B300,'Cartera'!$A$5:$AC$104,23,FALSE),0))</f>
        <v/>
      </c>
      <c r="L300" s="7">
        <f>IF($B300="","",IFERROR(VLOOKUP($B300,'Cartera'!$A$5:$AC$104,24,FALSE),0))</f>
        <v/>
      </c>
      <c r="M300" s="7">
        <f>IF($B300="","",$I300*'Proyección 5 años'!$E$3)</f>
        <v/>
      </c>
      <c r="N300" s="7">
        <f>IF($B300="","",$I300*'Proyección 5 años'!$B$4)</f>
        <v/>
      </c>
      <c r="O300" s="7">
        <f>IF($B300="","",SUM($J300:$N300))</f>
        <v/>
      </c>
      <c r="P300" s="7">
        <f>IF($B300="","",IFERROR(VLOOKUP($B300,'Cartera'!$A$5:$AC$104,15,FALSE)*VLOOKUP($B300,'Cartera'!$A$5:$AC$104,17,FALSE),0))</f>
        <v/>
      </c>
      <c r="Q300" s="7">
        <f>IF($B300="","",$D300*'Proyección 5 años'!$E$5)</f>
        <v/>
      </c>
      <c r="R300" s="7">
        <f>IF($B300="","",$I300-SUM($J300:$N300,$P300:$Q300))</f>
        <v/>
      </c>
      <c r="S300" s="7">
        <f>IF($B300="","",IF($R300&gt;0,$R300*'Proyección 5 años'!$B$5,0))</f>
        <v/>
      </c>
      <c r="T300" s="7">
        <f>IF($B300="","",$R300-$S300)</f>
        <v/>
      </c>
      <c r="U300" s="7">
        <f>IF($B300="","",MAX(0,IFERROR(VLOOKUP($B300,'Cartera'!$A$5:$AC$104,15,FALSE)-($A300-2026+1)*VLOOKUP($B300,'Cartera'!$A$5:$AC$104,19,FALSE)*12*0.55,0)))</f>
        <v/>
      </c>
      <c r="V300" s="7">
        <f>IF($B300="","",$D300*(1+'Proyección 5 años'!$B$3)^($A300-2026))</f>
        <v/>
      </c>
      <c r="W300" s="9">
        <f>IF($B300="","",'Proyección 5 años'!$B$3)</f>
        <v/>
      </c>
      <c r="X300" s="7">
        <f>IF($B300="","",$V300-$U300)</f>
        <v/>
      </c>
      <c r="Y300" s="9">
        <f>IF($B300="","",IFERROR($T300/$D300,0))</f>
        <v/>
      </c>
    </row>
    <row r="301" ht="21" customHeight="1">
      <c r="A301" s="3" t="n"/>
      <c r="B301" s="3" t="n"/>
      <c r="C301" s="16">
        <f>IF($B301="","",IFERROR(VLOOKUP($B301,'Cartera'!$A$5:$AC$104,5,FALSE),""))</f>
        <v/>
      </c>
      <c r="D301" s="10">
        <f>IF($B301="","",IFERROR(VLOOKUP($B301,'Cartera'!$A$5:$AC$104,14,FALSE),0))</f>
        <v/>
      </c>
      <c r="E301" s="10">
        <f>IF($B301="","",IFERROR(VLOOKUP($B301,'Cartera'!$A$5:$AC$104,20,FALSE)*(1+$F301)^($A301-2026),0))</f>
        <v/>
      </c>
      <c r="F301" s="11">
        <f>IF($B301="","",IFERROR(VLOOKUP($B301,'Cartera'!$A$5:$AC$104,21,FALSE),0))</f>
        <v/>
      </c>
      <c r="G301" s="10">
        <f>IF($B301="","",$E301*12)</f>
        <v/>
      </c>
      <c r="H301" s="11">
        <f>IF($B301="","",IFERROR(VLOOKUP($B301,'Cartera'!$A$5:$AC$104,25,FALSE),'Proyección 5 años'!$E$4))</f>
        <v/>
      </c>
      <c r="I301" s="10">
        <f>IF($B301="","",$G301*$H301)</f>
        <v/>
      </c>
      <c r="J301" s="10">
        <f>IF($B301="","",IFERROR(VLOOKUP($B301,'Cartera'!$A$5:$AC$104,22,FALSE)*12,0))</f>
        <v/>
      </c>
      <c r="K301" s="10">
        <f>IF($B301="","",IFERROR(VLOOKUP($B301,'Cartera'!$A$5:$AC$104,23,FALSE),0))</f>
        <v/>
      </c>
      <c r="L301" s="10">
        <f>IF($B301="","",IFERROR(VLOOKUP($B301,'Cartera'!$A$5:$AC$104,24,FALSE),0))</f>
        <v/>
      </c>
      <c r="M301" s="10">
        <f>IF($B301="","",$I301*'Proyección 5 años'!$E$3)</f>
        <v/>
      </c>
      <c r="N301" s="10">
        <f>IF($B301="","",$I301*'Proyección 5 años'!$B$4)</f>
        <v/>
      </c>
      <c r="O301" s="10">
        <f>IF($B301="","",SUM($J301:$N301))</f>
        <v/>
      </c>
      <c r="P301" s="10">
        <f>IF($B301="","",IFERROR(VLOOKUP($B301,'Cartera'!$A$5:$AC$104,15,FALSE)*VLOOKUP($B301,'Cartera'!$A$5:$AC$104,17,FALSE),0))</f>
        <v/>
      </c>
      <c r="Q301" s="10">
        <f>IF($B301="","",$D301*'Proyección 5 años'!$E$5)</f>
        <v/>
      </c>
      <c r="R301" s="10">
        <f>IF($B301="","",$I301-SUM($J301:$N301,$P301:$Q301))</f>
        <v/>
      </c>
      <c r="S301" s="10">
        <f>IF($B301="","",IF($R301&gt;0,$R301*'Proyección 5 años'!$B$5,0))</f>
        <v/>
      </c>
      <c r="T301" s="10">
        <f>IF($B301="","",$R301-$S301)</f>
        <v/>
      </c>
      <c r="U301" s="10">
        <f>IF($B301="","",MAX(0,IFERROR(VLOOKUP($B301,'Cartera'!$A$5:$AC$104,15,FALSE)-($A301-2026+1)*VLOOKUP($B301,'Cartera'!$A$5:$AC$104,19,FALSE)*12*0.55,0)))</f>
        <v/>
      </c>
      <c r="V301" s="10">
        <f>IF($B301="","",$D301*(1+'Proyección 5 años'!$B$3)^($A301-2026))</f>
        <v/>
      </c>
      <c r="W301" s="11">
        <f>IF($B301="","",'Proyección 5 años'!$B$3)</f>
        <v/>
      </c>
      <c r="X301" s="10">
        <f>IF($B301="","",$V301-$U301)</f>
        <v/>
      </c>
      <c r="Y301" s="11">
        <f>IF($B301="","",IFERROR($T301/$D301,0))</f>
        <v/>
      </c>
    </row>
    <row r="302" ht="21" customHeight="1">
      <c r="A302" s="3" t="n"/>
      <c r="B302" s="3" t="n"/>
      <c r="C302" s="15">
        <f>IF($B302="","",IFERROR(VLOOKUP($B302,'Cartera'!$A$5:$AC$104,5,FALSE),""))</f>
        <v/>
      </c>
      <c r="D302" s="7">
        <f>IF($B302="","",IFERROR(VLOOKUP($B302,'Cartera'!$A$5:$AC$104,14,FALSE),0))</f>
        <v/>
      </c>
      <c r="E302" s="7">
        <f>IF($B302="","",IFERROR(VLOOKUP($B302,'Cartera'!$A$5:$AC$104,20,FALSE)*(1+$F302)^($A302-2026),0))</f>
        <v/>
      </c>
      <c r="F302" s="9">
        <f>IF($B302="","",IFERROR(VLOOKUP($B302,'Cartera'!$A$5:$AC$104,21,FALSE),0))</f>
        <v/>
      </c>
      <c r="G302" s="7">
        <f>IF($B302="","",$E302*12)</f>
        <v/>
      </c>
      <c r="H302" s="9">
        <f>IF($B302="","",IFERROR(VLOOKUP($B302,'Cartera'!$A$5:$AC$104,25,FALSE),'Proyección 5 años'!$E$4))</f>
        <v/>
      </c>
      <c r="I302" s="7">
        <f>IF($B302="","",$G302*$H302)</f>
        <v/>
      </c>
      <c r="J302" s="7">
        <f>IF($B302="","",IFERROR(VLOOKUP($B302,'Cartera'!$A$5:$AC$104,22,FALSE)*12,0))</f>
        <v/>
      </c>
      <c r="K302" s="7">
        <f>IF($B302="","",IFERROR(VLOOKUP($B302,'Cartera'!$A$5:$AC$104,23,FALSE),0))</f>
        <v/>
      </c>
      <c r="L302" s="7">
        <f>IF($B302="","",IFERROR(VLOOKUP($B302,'Cartera'!$A$5:$AC$104,24,FALSE),0))</f>
        <v/>
      </c>
      <c r="M302" s="7">
        <f>IF($B302="","",$I302*'Proyección 5 años'!$E$3)</f>
        <v/>
      </c>
      <c r="N302" s="7">
        <f>IF($B302="","",$I302*'Proyección 5 años'!$B$4)</f>
        <v/>
      </c>
      <c r="O302" s="7">
        <f>IF($B302="","",SUM($J302:$N302))</f>
        <v/>
      </c>
      <c r="P302" s="7">
        <f>IF($B302="","",IFERROR(VLOOKUP($B302,'Cartera'!$A$5:$AC$104,15,FALSE)*VLOOKUP($B302,'Cartera'!$A$5:$AC$104,17,FALSE),0))</f>
        <v/>
      </c>
      <c r="Q302" s="7">
        <f>IF($B302="","",$D302*'Proyección 5 años'!$E$5)</f>
        <v/>
      </c>
      <c r="R302" s="7">
        <f>IF($B302="","",$I302-SUM($J302:$N302,$P302:$Q302))</f>
        <v/>
      </c>
      <c r="S302" s="7">
        <f>IF($B302="","",IF($R302&gt;0,$R302*'Proyección 5 años'!$B$5,0))</f>
        <v/>
      </c>
      <c r="T302" s="7">
        <f>IF($B302="","",$R302-$S302)</f>
        <v/>
      </c>
      <c r="U302" s="7">
        <f>IF($B302="","",MAX(0,IFERROR(VLOOKUP($B302,'Cartera'!$A$5:$AC$104,15,FALSE)-($A302-2026+1)*VLOOKUP($B302,'Cartera'!$A$5:$AC$104,19,FALSE)*12*0.55,0)))</f>
        <v/>
      </c>
      <c r="V302" s="7">
        <f>IF($B302="","",$D302*(1+'Proyección 5 años'!$B$3)^($A302-2026))</f>
        <v/>
      </c>
      <c r="W302" s="9">
        <f>IF($B302="","",'Proyección 5 años'!$B$3)</f>
        <v/>
      </c>
      <c r="X302" s="7">
        <f>IF($B302="","",$V302-$U302)</f>
        <v/>
      </c>
      <c r="Y302" s="9">
        <f>IF($B302="","",IFERROR($T302/$D302,0))</f>
        <v/>
      </c>
    </row>
    <row r="303" ht="21" customHeight="1">
      <c r="A303" s="3" t="n"/>
      <c r="B303" s="3" t="n"/>
      <c r="C303" s="16">
        <f>IF($B303="","",IFERROR(VLOOKUP($B303,'Cartera'!$A$5:$AC$104,5,FALSE),""))</f>
        <v/>
      </c>
      <c r="D303" s="10">
        <f>IF($B303="","",IFERROR(VLOOKUP($B303,'Cartera'!$A$5:$AC$104,14,FALSE),0))</f>
        <v/>
      </c>
      <c r="E303" s="10">
        <f>IF($B303="","",IFERROR(VLOOKUP($B303,'Cartera'!$A$5:$AC$104,20,FALSE)*(1+$F303)^($A303-2026),0))</f>
        <v/>
      </c>
      <c r="F303" s="11">
        <f>IF($B303="","",IFERROR(VLOOKUP($B303,'Cartera'!$A$5:$AC$104,21,FALSE),0))</f>
        <v/>
      </c>
      <c r="G303" s="10">
        <f>IF($B303="","",$E303*12)</f>
        <v/>
      </c>
      <c r="H303" s="11">
        <f>IF($B303="","",IFERROR(VLOOKUP($B303,'Cartera'!$A$5:$AC$104,25,FALSE),'Proyección 5 años'!$E$4))</f>
        <v/>
      </c>
      <c r="I303" s="10">
        <f>IF($B303="","",$G303*$H303)</f>
        <v/>
      </c>
      <c r="J303" s="10">
        <f>IF($B303="","",IFERROR(VLOOKUP($B303,'Cartera'!$A$5:$AC$104,22,FALSE)*12,0))</f>
        <v/>
      </c>
      <c r="K303" s="10">
        <f>IF($B303="","",IFERROR(VLOOKUP($B303,'Cartera'!$A$5:$AC$104,23,FALSE),0))</f>
        <v/>
      </c>
      <c r="L303" s="10">
        <f>IF($B303="","",IFERROR(VLOOKUP($B303,'Cartera'!$A$5:$AC$104,24,FALSE),0))</f>
        <v/>
      </c>
      <c r="M303" s="10">
        <f>IF($B303="","",$I303*'Proyección 5 años'!$E$3)</f>
        <v/>
      </c>
      <c r="N303" s="10">
        <f>IF($B303="","",$I303*'Proyección 5 años'!$B$4)</f>
        <v/>
      </c>
      <c r="O303" s="10">
        <f>IF($B303="","",SUM($J303:$N303))</f>
        <v/>
      </c>
      <c r="P303" s="10">
        <f>IF($B303="","",IFERROR(VLOOKUP($B303,'Cartera'!$A$5:$AC$104,15,FALSE)*VLOOKUP($B303,'Cartera'!$A$5:$AC$104,17,FALSE),0))</f>
        <v/>
      </c>
      <c r="Q303" s="10">
        <f>IF($B303="","",$D303*'Proyección 5 años'!$E$5)</f>
        <v/>
      </c>
      <c r="R303" s="10">
        <f>IF($B303="","",$I303-SUM($J303:$N303,$P303:$Q303))</f>
        <v/>
      </c>
      <c r="S303" s="10">
        <f>IF($B303="","",IF($R303&gt;0,$R303*'Proyección 5 años'!$B$5,0))</f>
        <v/>
      </c>
      <c r="T303" s="10">
        <f>IF($B303="","",$R303-$S303)</f>
        <v/>
      </c>
      <c r="U303" s="10">
        <f>IF($B303="","",MAX(0,IFERROR(VLOOKUP($B303,'Cartera'!$A$5:$AC$104,15,FALSE)-($A303-2026+1)*VLOOKUP($B303,'Cartera'!$A$5:$AC$104,19,FALSE)*12*0.55,0)))</f>
        <v/>
      </c>
      <c r="V303" s="10">
        <f>IF($B303="","",$D303*(1+'Proyección 5 años'!$B$3)^($A303-2026))</f>
        <v/>
      </c>
      <c r="W303" s="11">
        <f>IF($B303="","",'Proyección 5 años'!$B$3)</f>
        <v/>
      </c>
      <c r="X303" s="10">
        <f>IF($B303="","",$V303-$U303)</f>
        <v/>
      </c>
      <c r="Y303" s="11">
        <f>IF($B303="","",IFERROR($T303/$D303,0))</f>
        <v/>
      </c>
    </row>
    <row r="304" ht="21" customHeight="1">
      <c r="A304" s="3" t="n"/>
      <c r="B304" s="3" t="n"/>
      <c r="C304" s="15">
        <f>IF($B304="","",IFERROR(VLOOKUP($B304,'Cartera'!$A$5:$AC$104,5,FALSE),""))</f>
        <v/>
      </c>
      <c r="D304" s="7">
        <f>IF($B304="","",IFERROR(VLOOKUP($B304,'Cartera'!$A$5:$AC$104,14,FALSE),0))</f>
        <v/>
      </c>
      <c r="E304" s="7">
        <f>IF($B304="","",IFERROR(VLOOKUP($B304,'Cartera'!$A$5:$AC$104,20,FALSE)*(1+$F304)^($A304-2026),0))</f>
        <v/>
      </c>
      <c r="F304" s="9">
        <f>IF($B304="","",IFERROR(VLOOKUP($B304,'Cartera'!$A$5:$AC$104,21,FALSE),0))</f>
        <v/>
      </c>
      <c r="G304" s="7">
        <f>IF($B304="","",$E304*12)</f>
        <v/>
      </c>
      <c r="H304" s="9">
        <f>IF($B304="","",IFERROR(VLOOKUP($B304,'Cartera'!$A$5:$AC$104,25,FALSE),'Proyección 5 años'!$E$4))</f>
        <v/>
      </c>
      <c r="I304" s="7">
        <f>IF($B304="","",$G304*$H304)</f>
        <v/>
      </c>
      <c r="J304" s="7">
        <f>IF($B304="","",IFERROR(VLOOKUP($B304,'Cartera'!$A$5:$AC$104,22,FALSE)*12,0))</f>
        <v/>
      </c>
      <c r="K304" s="7">
        <f>IF($B304="","",IFERROR(VLOOKUP($B304,'Cartera'!$A$5:$AC$104,23,FALSE),0))</f>
        <v/>
      </c>
      <c r="L304" s="7">
        <f>IF($B304="","",IFERROR(VLOOKUP($B304,'Cartera'!$A$5:$AC$104,24,FALSE),0))</f>
        <v/>
      </c>
      <c r="M304" s="7">
        <f>IF($B304="","",$I304*'Proyección 5 años'!$E$3)</f>
        <v/>
      </c>
      <c r="N304" s="7">
        <f>IF($B304="","",$I304*'Proyección 5 años'!$B$4)</f>
        <v/>
      </c>
      <c r="O304" s="7">
        <f>IF($B304="","",SUM($J304:$N304))</f>
        <v/>
      </c>
      <c r="P304" s="7">
        <f>IF($B304="","",IFERROR(VLOOKUP($B304,'Cartera'!$A$5:$AC$104,15,FALSE)*VLOOKUP($B304,'Cartera'!$A$5:$AC$104,17,FALSE),0))</f>
        <v/>
      </c>
      <c r="Q304" s="7">
        <f>IF($B304="","",$D304*'Proyección 5 años'!$E$5)</f>
        <v/>
      </c>
      <c r="R304" s="7">
        <f>IF($B304="","",$I304-SUM($J304:$N304,$P304:$Q304))</f>
        <v/>
      </c>
      <c r="S304" s="7">
        <f>IF($B304="","",IF($R304&gt;0,$R304*'Proyección 5 años'!$B$5,0))</f>
        <v/>
      </c>
      <c r="T304" s="7">
        <f>IF($B304="","",$R304-$S304)</f>
        <v/>
      </c>
      <c r="U304" s="7">
        <f>IF($B304="","",MAX(0,IFERROR(VLOOKUP($B304,'Cartera'!$A$5:$AC$104,15,FALSE)-($A304-2026+1)*VLOOKUP($B304,'Cartera'!$A$5:$AC$104,19,FALSE)*12*0.55,0)))</f>
        <v/>
      </c>
      <c r="V304" s="7">
        <f>IF($B304="","",$D304*(1+'Proyección 5 años'!$B$3)^($A304-2026))</f>
        <v/>
      </c>
      <c r="W304" s="9">
        <f>IF($B304="","",'Proyección 5 años'!$B$3)</f>
        <v/>
      </c>
      <c r="X304" s="7">
        <f>IF($B304="","",$V304-$U304)</f>
        <v/>
      </c>
      <c r="Y304" s="9">
        <f>IF($B304="","",IFERROR($T304/$D304,0))</f>
        <v/>
      </c>
    </row>
    <row r="305" ht="21" customHeight="1">
      <c r="A305" s="3" t="n"/>
      <c r="B305" s="3" t="n"/>
      <c r="C305" s="16">
        <f>IF($B305="","",IFERROR(VLOOKUP($B305,'Cartera'!$A$5:$AC$104,5,FALSE),""))</f>
        <v/>
      </c>
      <c r="D305" s="10">
        <f>IF($B305="","",IFERROR(VLOOKUP($B305,'Cartera'!$A$5:$AC$104,14,FALSE),0))</f>
        <v/>
      </c>
      <c r="E305" s="10">
        <f>IF($B305="","",IFERROR(VLOOKUP($B305,'Cartera'!$A$5:$AC$104,20,FALSE)*(1+$F305)^($A305-2026),0))</f>
        <v/>
      </c>
      <c r="F305" s="11">
        <f>IF($B305="","",IFERROR(VLOOKUP($B305,'Cartera'!$A$5:$AC$104,21,FALSE),0))</f>
        <v/>
      </c>
      <c r="G305" s="10">
        <f>IF($B305="","",$E305*12)</f>
        <v/>
      </c>
      <c r="H305" s="11">
        <f>IF($B305="","",IFERROR(VLOOKUP($B305,'Cartera'!$A$5:$AC$104,25,FALSE),'Proyección 5 años'!$E$4))</f>
        <v/>
      </c>
      <c r="I305" s="10">
        <f>IF($B305="","",$G305*$H305)</f>
        <v/>
      </c>
      <c r="J305" s="10">
        <f>IF($B305="","",IFERROR(VLOOKUP($B305,'Cartera'!$A$5:$AC$104,22,FALSE)*12,0))</f>
        <v/>
      </c>
      <c r="K305" s="10">
        <f>IF($B305="","",IFERROR(VLOOKUP($B305,'Cartera'!$A$5:$AC$104,23,FALSE),0))</f>
        <v/>
      </c>
      <c r="L305" s="10">
        <f>IF($B305="","",IFERROR(VLOOKUP($B305,'Cartera'!$A$5:$AC$104,24,FALSE),0))</f>
        <v/>
      </c>
      <c r="M305" s="10">
        <f>IF($B305="","",$I305*'Proyección 5 años'!$E$3)</f>
        <v/>
      </c>
      <c r="N305" s="10">
        <f>IF($B305="","",$I305*'Proyección 5 años'!$B$4)</f>
        <v/>
      </c>
      <c r="O305" s="10">
        <f>IF($B305="","",SUM($J305:$N305))</f>
        <v/>
      </c>
      <c r="P305" s="10">
        <f>IF($B305="","",IFERROR(VLOOKUP($B305,'Cartera'!$A$5:$AC$104,15,FALSE)*VLOOKUP($B305,'Cartera'!$A$5:$AC$104,17,FALSE),0))</f>
        <v/>
      </c>
      <c r="Q305" s="10">
        <f>IF($B305="","",$D305*'Proyección 5 años'!$E$5)</f>
        <v/>
      </c>
      <c r="R305" s="10">
        <f>IF($B305="","",$I305-SUM($J305:$N305,$P305:$Q305))</f>
        <v/>
      </c>
      <c r="S305" s="10">
        <f>IF($B305="","",IF($R305&gt;0,$R305*'Proyección 5 años'!$B$5,0))</f>
        <v/>
      </c>
      <c r="T305" s="10">
        <f>IF($B305="","",$R305-$S305)</f>
        <v/>
      </c>
      <c r="U305" s="10">
        <f>IF($B305="","",MAX(0,IFERROR(VLOOKUP($B305,'Cartera'!$A$5:$AC$104,15,FALSE)-($A305-2026+1)*VLOOKUP($B305,'Cartera'!$A$5:$AC$104,19,FALSE)*12*0.55,0)))</f>
        <v/>
      </c>
      <c r="V305" s="10">
        <f>IF($B305="","",$D305*(1+'Proyección 5 años'!$B$3)^($A305-2026))</f>
        <v/>
      </c>
      <c r="W305" s="11">
        <f>IF($B305="","",'Proyección 5 años'!$B$3)</f>
        <v/>
      </c>
      <c r="X305" s="10">
        <f>IF($B305="","",$V305-$U305)</f>
        <v/>
      </c>
      <c r="Y305" s="11">
        <f>IF($B305="","",IFERROR($T305/$D305,0))</f>
        <v/>
      </c>
    </row>
    <row r="306" ht="21" customHeight="1">
      <c r="A306" s="3" t="n"/>
      <c r="B306" s="3" t="n"/>
      <c r="C306" s="15">
        <f>IF($B306="","",IFERROR(VLOOKUP($B306,'Cartera'!$A$5:$AC$104,5,FALSE),""))</f>
        <v/>
      </c>
      <c r="D306" s="7">
        <f>IF($B306="","",IFERROR(VLOOKUP($B306,'Cartera'!$A$5:$AC$104,14,FALSE),0))</f>
        <v/>
      </c>
      <c r="E306" s="7">
        <f>IF($B306="","",IFERROR(VLOOKUP($B306,'Cartera'!$A$5:$AC$104,20,FALSE)*(1+$F306)^($A306-2026),0))</f>
        <v/>
      </c>
      <c r="F306" s="9">
        <f>IF($B306="","",IFERROR(VLOOKUP($B306,'Cartera'!$A$5:$AC$104,21,FALSE),0))</f>
        <v/>
      </c>
      <c r="G306" s="7">
        <f>IF($B306="","",$E306*12)</f>
        <v/>
      </c>
      <c r="H306" s="9">
        <f>IF($B306="","",IFERROR(VLOOKUP($B306,'Cartera'!$A$5:$AC$104,25,FALSE),'Proyección 5 años'!$E$4))</f>
        <v/>
      </c>
      <c r="I306" s="7">
        <f>IF($B306="","",$G306*$H306)</f>
        <v/>
      </c>
      <c r="J306" s="7">
        <f>IF($B306="","",IFERROR(VLOOKUP($B306,'Cartera'!$A$5:$AC$104,22,FALSE)*12,0))</f>
        <v/>
      </c>
      <c r="K306" s="7">
        <f>IF($B306="","",IFERROR(VLOOKUP($B306,'Cartera'!$A$5:$AC$104,23,FALSE),0))</f>
        <v/>
      </c>
      <c r="L306" s="7">
        <f>IF($B306="","",IFERROR(VLOOKUP($B306,'Cartera'!$A$5:$AC$104,24,FALSE),0))</f>
        <v/>
      </c>
      <c r="M306" s="7">
        <f>IF($B306="","",$I306*'Proyección 5 años'!$E$3)</f>
        <v/>
      </c>
      <c r="N306" s="7">
        <f>IF($B306="","",$I306*'Proyección 5 años'!$B$4)</f>
        <v/>
      </c>
      <c r="O306" s="7">
        <f>IF($B306="","",SUM($J306:$N306))</f>
        <v/>
      </c>
      <c r="P306" s="7">
        <f>IF($B306="","",IFERROR(VLOOKUP($B306,'Cartera'!$A$5:$AC$104,15,FALSE)*VLOOKUP($B306,'Cartera'!$A$5:$AC$104,17,FALSE),0))</f>
        <v/>
      </c>
      <c r="Q306" s="7">
        <f>IF($B306="","",$D306*'Proyección 5 años'!$E$5)</f>
        <v/>
      </c>
      <c r="R306" s="7">
        <f>IF($B306="","",$I306-SUM($J306:$N306,$P306:$Q306))</f>
        <v/>
      </c>
      <c r="S306" s="7">
        <f>IF($B306="","",IF($R306&gt;0,$R306*'Proyección 5 años'!$B$5,0))</f>
        <v/>
      </c>
      <c r="T306" s="7">
        <f>IF($B306="","",$R306-$S306)</f>
        <v/>
      </c>
      <c r="U306" s="7">
        <f>IF($B306="","",MAX(0,IFERROR(VLOOKUP($B306,'Cartera'!$A$5:$AC$104,15,FALSE)-($A306-2026+1)*VLOOKUP($B306,'Cartera'!$A$5:$AC$104,19,FALSE)*12*0.55,0)))</f>
        <v/>
      </c>
      <c r="V306" s="7">
        <f>IF($B306="","",$D306*(1+'Proyección 5 años'!$B$3)^($A306-2026))</f>
        <v/>
      </c>
      <c r="W306" s="9">
        <f>IF($B306="","",'Proyección 5 años'!$B$3)</f>
        <v/>
      </c>
      <c r="X306" s="7">
        <f>IF($B306="","",$V306-$U306)</f>
        <v/>
      </c>
      <c r="Y306" s="9">
        <f>IF($B306="","",IFERROR($T306/$D306,0))</f>
        <v/>
      </c>
    </row>
    <row r="307" ht="21" customHeight="1">
      <c r="A307" s="3" t="n"/>
      <c r="B307" s="3" t="n"/>
      <c r="C307" s="16">
        <f>IF($B307="","",IFERROR(VLOOKUP($B307,'Cartera'!$A$5:$AC$104,5,FALSE),""))</f>
        <v/>
      </c>
      <c r="D307" s="10">
        <f>IF($B307="","",IFERROR(VLOOKUP($B307,'Cartera'!$A$5:$AC$104,14,FALSE),0))</f>
        <v/>
      </c>
      <c r="E307" s="10">
        <f>IF($B307="","",IFERROR(VLOOKUP($B307,'Cartera'!$A$5:$AC$104,20,FALSE)*(1+$F307)^($A307-2026),0))</f>
        <v/>
      </c>
      <c r="F307" s="11">
        <f>IF($B307="","",IFERROR(VLOOKUP($B307,'Cartera'!$A$5:$AC$104,21,FALSE),0))</f>
        <v/>
      </c>
      <c r="G307" s="10">
        <f>IF($B307="","",$E307*12)</f>
        <v/>
      </c>
      <c r="H307" s="11">
        <f>IF($B307="","",IFERROR(VLOOKUP($B307,'Cartera'!$A$5:$AC$104,25,FALSE),'Proyección 5 años'!$E$4))</f>
        <v/>
      </c>
      <c r="I307" s="10">
        <f>IF($B307="","",$G307*$H307)</f>
        <v/>
      </c>
      <c r="J307" s="10">
        <f>IF($B307="","",IFERROR(VLOOKUP($B307,'Cartera'!$A$5:$AC$104,22,FALSE)*12,0))</f>
        <v/>
      </c>
      <c r="K307" s="10">
        <f>IF($B307="","",IFERROR(VLOOKUP($B307,'Cartera'!$A$5:$AC$104,23,FALSE),0))</f>
        <v/>
      </c>
      <c r="L307" s="10">
        <f>IF($B307="","",IFERROR(VLOOKUP($B307,'Cartera'!$A$5:$AC$104,24,FALSE),0))</f>
        <v/>
      </c>
      <c r="M307" s="10">
        <f>IF($B307="","",$I307*'Proyección 5 años'!$E$3)</f>
        <v/>
      </c>
      <c r="N307" s="10">
        <f>IF($B307="","",$I307*'Proyección 5 años'!$B$4)</f>
        <v/>
      </c>
      <c r="O307" s="10">
        <f>IF($B307="","",SUM($J307:$N307))</f>
        <v/>
      </c>
      <c r="P307" s="10">
        <f>IF($B307="","",IFERROR(VLOOKUP($B307,'Cartera'!$A$5:$AC$104,15,FALSE)*VLOOKUP($B307,'Cartera'!$A$5:$AC$104,17,FALSE),0))</f>
        <v/>
      </c>
      <c r="Q307" s="10">
        <f>IF($B307="","",$D307*'Proyección 5 años'!$E$5)</f>
        <v/>
      </c>
      <c r="R307" s="10">
        <f>IF($B307="","",$I307-SUM($J307:$N307,$P307:$Q307))</f>
        <v/>
      </c>
      <c r="S307" s="10">
        <f>IF($B307="","",IF($R307&gt;0,$R307*'Proyección 5 años'!$B$5,0))</f>
        <v/>
      </c>
      <c r="T307" s="10">
        <f>IF($B307="","",$R307-$S307)</f>
        <v/>
      </c>
      <c r="U307" s="10">
        <f>IF($B307="","",MAX(0,IFERROR(VLOOKUP($B307,'Cartera'!$A$5:$AC$104,15,FALSE)-($A307-2026+1)*VLOOKUP($B307,'Cartera'!$A$5:$AC$104,19,FALSE)*12*0.55,0)))</f>
        <v/>
      </c>
      <c r="V307" s="10">
        <f>IF($B307="","",$D307*(1+'Proyección 5 años'!$B$3)^($A307-2026))</f>
        <v/>
      </c>
      <c r="W307" s="11">
        <f>IF($B307="","",'Proyección 5 años'!$B$3)</f>
        <v/>
      </c>
      <c r="X307" s="10">
        <f>IF($B307="","",$V307-$U307)</f>
        <v/>
      </c>
      <c r="Y307" s="11">
        <f>IF($B307="","",IFERROR($T307/$D307,0))</f>
        <v/>
      </c>
    </row>
    <row r="308" ht="21" customHeight="1">
      <c r="A308" s="3" t="n"/>
      <c r="B308" s="3" t="n"/>
      <c r="C308" s="15">
        <f>IF($B308="","",IFERROR(VLOOKUP($B308,'Cartera'!$A$5:$AC$104,5,FALSE),""))</f>
        <v/>
      </c>
      <c r="D308" s="7">
        <f>IF($B308="","",IFERROR(VLOOKUP($B308,'Cartera'!$A$5:$AC$104,14,FALSE),0))</f>
        <v/>
      </c>
      <c r="E308" s="7">
        <f>IF($B308="","",IFERROR(VLOOKUP($B308,'Cartera'!$A$5:$AC$104,20,FALSE)*(1+$F308)^($A308-2026),0))</f>
        <v/>
      </c>
      <c r="F308" s="9">
        <f>IF($B308="","",IFERROR(VLOOKUP($B308,'Cartera'!$A$5:$AC$104,21,FALSE),0))</f>
        <v/>
      </c>
      <c r="G308" s="7">
        <f>IF($B308="","",$E308*12)</f>
        <v/>
      </c>
      <c r="H308" s="9">
        <f>IF($B308="","",IFERROR(VLOOKUP($B308,'Cartera'!$A$5:$AC$104,25,FALSE),'Proyección 5 años'!$E$4))</f>
        <v/>
      </c>
      <c r="I308" s="7">
        <f>IF($B308="","",$G308*$H308)</f>
        <v/>
      </c>
      <c r="J308" s="7">
        <f>IF($B308="","",IFERROR(VLOOKUP($B308,'Cartera'!$A$5:$AC$104,22,FALSE)*12,0))</f>
        <v/>
      </c>
      <c r="K308" s="7">
        <f>IF($B308="","",IFERROR(VLOOKUP($B308,'Cartera'!$A$5:$AC$104,23,FALSE),0))</f>
        <v/>
      </c>
      <c r="L308" s="7">
        <f>IF($B308="","",IFERROR(VLOOKUP($B308,'Cartera'!$A$5:$AC$104,24,FALSE),0))</f>
        <v/>
      </c>
      <c r="M308" s="7">
        <f>IF($B308="","",$I308*'Proyección 5 años'!$E$3)</f>
        <v/>
      </c>
      <c r="N308" s="7">
        <f>IF($B308="","",$I308*'Proyección 5 años'!$B$4)</f>
        <v/>
      </c>
      <c r="O308" s="7">
        <f>IF($B308="","",SUM($J308:$N308))</f>
        <v/>
      </c>
      <c r="P308" s="7">
        <f>IF($B308="","",IFERROR(VLOOKUP($B308,'Cartera'!$A$5:$AC$104,15,FALSE)*VLOOKUP($B308,'Cartera'!$A$5:$AC$104,17,FALSE),0))</f>
        <v/>
      </c>
      <c r="Q308" s="7">
        <f>IF($B308="","",$D308*'Proyección 5 años'!$E$5)</f>
        <v/>
      </c>
      <c r="R308" s="7">
        <f>IF($B308="","",$I308-SUM($J308:$N308,$P308:$Q308))</f>
        <v/>
      </c>
      <c r="S308" s="7">
        <f>IF($B308="","",IF($R308&gt;0,$R308*'Proyección 5 años'!$B$5,0))</f>
        <v/>
      </c>
      <c r="T308" s="7">
        <f>IF($B308="","",$R308-$S308)</f>
        <v/>
      </c>
      <c r="U308" s="7">
        <f>IF($B308="","",MAX(0,IFERROR(VLOOKUP($B308,'Cartera'!$A$5:$AC$104,15,FALSE)-($A308-2026+1)*VLOOKUP($B308,'Cartera'!$A$5:$AC$104,19,FALSE)*12*0.55,0)))</f>
        <v/>
      </c>
      <c r="V308" s="7">
        <f>IF($B308="","",$D308*(1+'Proyección 5 años'!$B$3)^($A308-2026))</f>
        <v/>
      </c>
      <c r="W308" s="9">
        <f>IF($B308="","",'Proyección 5 años'!$B$3)</f>
        <v/>
      </c>
      <c r="X308" s="7">
        <f>IF($B308="","",$V308-$U308)</f>
        <v/>
      </c>
      <c r="Y308" s="9">
        <f>IF($B308="","",IFERROR($T308/$D308,0))</f>
        <v/>
      </c>
    </row>
    <row r="309" ht="21" customHeight="1">
      <c r="A309" s="3" t="n"/>
      <c r="B309" s="3" t="n"/>
      <c r="C309" s="16">
        <f>IF($B309="","",IFERROR(VLOOKUP($B309,'Cartera'!$A$5:$AC$104,5,FALSE),""))</f>
        <v/>
      </c>
      <c r="D309" s="10">
        <f>IF($B309="","",IFERROR(VLOOKUP($B309,'Cartera'!$A$5:$AC$104,14,FALSE),0))</f>
        <v/>
      </c>
      <c r="E309" s="10">
        <f>IF($B309="","",IFERROR(VLOOKUP($B309,'Cartera'!$A$5:$AC$104,20,FALSE)*(1+$F309)^($A309-2026),0))</f>
        <v/>
      </c>
      <c r="F309" s="11">
        <f>IF($B309="","",IFERROR(VLOOKUP($B309,'Cartera'!$A$5:$AC$104,21,FALSE),0))</f>
        <v/>
      </c>
      <c r="G309" s="10">
        <f>IF($B309="","",$E309*12)</f>
        <v/>
      </c>
      <c r="H309" s="11">
        <f>IF($B309="","",IFERROR(VLOOKUP($B309,'Cartera'!$A$5:$AC$104,25,FALSE),'Proyección 5 años'!$E$4))</f>
        <v/>
      </c>
      <c r="I309" s="10">
        <f>IF($B309="","",$G309*$H309)</f>
        <v/>
      </c>
      <c r="J309" s="10">
        <f>IF($B309="","",IFERROR(VLOOKUP($B309,'Cartera'!$A$5:$AC$104,22,FALSE)*12,0))</f>
        <v/>
      </c>
      <c r="K309" s="10">
        <f>IF($B309="","",IFERROR(VLOOKUP($B309,'Cartera'!$A$5:$AC$104,23,FALSE),0))</f>
        <v/>
      </c>
      <c r="L309" s="10">
        <f>IF($B309="","",IFERROR(VLOOKUP($B309,'Cartera'!$A$5:$AC$104,24,FALSE),0))</f>
        <v/>
      </c>
      <c r="M309" s="10">
        <f>IF($B309="","",$I309*'Proyección 5 años'!$E$3)</f>
        <v/>
      </c>
      <c r="N309" s="10">
        <f>IF($B309="","",$I309*'Proyección 5 años'!$B$4)</f>
        <v/>
      </c>
      <c r="O309" s="10">
        <f>IF($B309="","",SUM($J309:$N309))</f>
        <v/>
      </c>
      <c r="P309" s="10">
        <f>IF($B309="","",IFERROR(VLOOKUP($B309,'Cartera'!$A$5:$AC$104,15,FALSE)*VLOOKUP($B309,'Cartera'!$A$5:$AC$104,17,FALSE),0))</f>
        <v/>
      </c>
      <c r="Q309" s="10">
        <f>IF($B309="","",$D309*'Proyección 5 años'!$E$5)</f>
        <v/>
      </c>
      <c r="R309" s="10">
        <f>IF($B309="","",$I309-SUM($J309:$N309,$P309:$Q309))</f>
        <v/>
      </c>
      <c r="S309" s="10">
        <f>IF($B309="","",IF($R309&gt;0,$R309*'Proyección 5 años'!$B$5,0))</f>
        <v/>
      </c>
      <c r="T309" s="10">
        <f>IF($B309="","",$R309-$S309)</f>
        <v/>
      </c>
      <c r="U309" s="10">
        <f>IF($B309="","",MAX(0,IFERROR(VLOOKUP($B309,'Cartera'!$A$5:$AC$104,15,FALSE)-($A309-2026+1)*VLOOKUP($B309,'Cartera'!$A$5:$AC$104,19,FALSE)*12*0.55,0)))</f>
        <v/>
      </c>
      <c r="V309" s="10">
        <f>IF($B309="","",$D309*(1+'Proyección 5 años'!$B$3)^($A309-2026))</f>
        <v/>
      </c>
      <c r="W309" s="11">
        <f>IF($B309="","",'Proyección 5 años'!$B$3)</f>
        <v/>
      </c>
      <c r="X309" s="10">
        <f>IF($B309="","",$V309-$U309)</f>
        <v/>
      </c>
      <c r="Y309" s="11">
        <f>IF($B309="","",IFERROR($T309/$D309,0))</f>
        <v/>
      </c>
    </row>
    <row r="310" ht="21" customHeight="1">
      <c r="A310" s="3" t="n"/>
      <c r="B310" s="3" t="n"/>
      <c r="C310" s="15">
        <f>IF($B310="","",IFERROR(VLOOKUP($B310,'Cartera'!$A$5:$AC$104,5,FALSE),""))</f>
        <v/>
      </c>
      <c r="D310" s="7">
        <f>IF($B310="","",IFERROR(VLOOKUP($B310,'Cartera'!$A$5:$AC$104,14,FALSE),0))</f>
        <v/>
      </c>
      <c r="E310" s="7">
        <f>IF($B310="","",IFERROR(VLOOKUP($B310,'Cartera'!$A$5:$AC$104,20,FALSE)*(1+$F310)^($A310-2026),0))</f>
        <v/>
      </c>
      <c r="F310" s="9">
        <f>IF($B310="","",IFERROR(VLOOKUP($B310,'Cartera'!$A$5:$AC$104,21,FALSE),0))</f>
        <v/>
      </c>
      <c r="G310" s="7">
        <f>IF($B310="","",$E310*12)</f>
        <v/>
      </c>
      <c r="H310" s="9">
        <f>IF($B310="","",IFERROR(VLOOKUP($B310,'Cartera'!$A$5:$AC$104,25,FALSE),'Proyección 5 años'!$E$4))</f>
        <v/>
      </c>
      <c r="I310" s="7">
        <f>IF($B310="","",$G310*$H310)</f>
        <v/>
      </c>
      <c r="J310" s="7">
        <f>IF($B310="","",IFERROR(VLOOKUP($B310,'Cartera'!$A$5:$AC$104,22,FALSE)*12,0))</f>
        <v/>
      </c>
      <c r="K310" s="7">
        <f>IF($B310="","",IFERROR(VLOOKUP($B310,'Cartera'!$A$5:$AC$104,23,FALSE),0))</f>
        <v/>
      </c>
      <c r="L310" s="7">
        <f>IF($B310="","",IFERROR(VLOOKUP($B310,'Cartera'!$A$5:$AC$104,24,FALSE),0))</f>
        <v/>
      </c>
      <c r="M310" s="7">
        <f>IF($B310="","",$I310*'Proyección 5 años'!$E$3)</f>
        <v/>
      </c>
      <c r="N310" s="7">
        <f>IF($B310="","",$I310*'Proyección 5 años'!$B$4)</f>
        <v/>
      </c>
      <c r="O310" s="7">
        <f>IF($B310="","",SUM($J310:$N310))</f>
        <v/>
      </c>
      <c r="P310" s="7">
        <f>IF($B310="","",IFERROR(VLOOKUP($B310,'Cartera'!$A$5:$AC$104,15,FALSE)*VLOOKUP($B310,'Cartera'!$A$5:$AC$104,17,FALSE),0))</f>
        <v/>
      </c>
      <c r="Q310" s="7">
        <f>IF($B310="","",$D310*'Proyección 5 años'!$E$5)</f>
        <v/>
      </c>
      <c r="R310" s="7">
        <f>IF($B310="","",$I310-SUM($J310:$N310,$P310:$Q310))</f>
        <v/>
      </c>
      <c r="S310" s="7">
        <f>IF($B310="","",IF($R310&gt;0,$R310*'Proyección 5 años'!$B$5,0))</f>
        <v/>
      </c>
      <c r="T310" s="7">
        <f>IF($B310="","",$R310-$S310)</f>
        <v/>
      </c>
      <c r="U310" s="7">
        <f>IF($B310="","",MAX(0,IFERROR(VLOOKUP($B310,'Cartera'!$A$5:$AC$104,15,FALSE)-($A310-2026+1)*VLOOKUP($B310,'Cartera'!$A$5:$AC$104,19,FALSE)*12*0.55,0)))</f>
        <v/>
      </c>
      <c r="V310" s="7">
        <f>IF($B310="","",$D310*(1+'Proyección 5 años'!$B$3)^($A310-2026))</f>
        <v/>
      </c>
      <c r="W310" s="9">
        <f>IF($B310="","",'Proyección 5 años'!$B$3)</f>
        <v/>
      </c>
      <c r="X310" s="7">
        <f>IF($B310="","",$V310-$U310)</f>
        <v/>
      </c>
      <c r="Y310" s="9">
        <f>IF($B310="","",IFERROR($T310/$D310,0))</f>
        <v/>
      </c>
    </row>
    <row r="311" ht="21" customHeight="1">
      <c r="A311" s="3" t="n"/>
      <c r="B311" s="3" t="n"/>
      <c r="C311" s="16">
        <f>IF($B311="","",IFERROR(VLOOKUP($B311,'Cartera'!$A$5:$AC$104,5,FALSE),""))</f>
        <v/>
      </c>
      <c r="D311" s="10">
        <f>IF($B311="","",IFERROR(VLOOKUP($B311,'Cartera'!$A$5:$AC$104,14,FALSE),0))</f>
        <v/>
      </c>
      <c r="E311" s="10">
        <f>IF($B311="","",IFERROR(VLOOKUP($B311,'Cartera'!$A$5:$AC$104,20,FALSE)*(1+$F311)^($A311-2026),0))</f>
        <v/>
      </c>
      <c r="F311" s="11">
        <f>IF($B311="","",IFERROR(VLOOKUP($B311,'Cartera'!$A$5:$AC$104,21,FALSE),0))</f>
        <v/>
      </c>
      <c r="G311" s="10">
        <f>IF($B311="","",$E311*12)</f>
        <v/>
      </c>
      <c r="H311" s="11">
        <f>IF($B311="","",IFERROR(VLOOKUP($B311,'Cartera'!$A$5:$AC$104,25,FALSE),'Proyección 5 años'!$E$4))</f>
        <v/>
      </c>
      <c r="I311" s="10">
        <f>IF($B311="","",$G311*$H311)</f>
        <v/>
      </c>
      <c r="J311" s="10">
        <f>IF($B311="","",IFERROR(VLOOKUP($B311,'Cartera'!$A$5:$AC$104,22,FALSE)*12,0))</f>
        <v/>
      </c>
      <c r="K311" s="10">
        <f>IF($B311="","",IFERROR(VLOOKUP($B311,'Cartera'!$A$5:$AC$104,23,FALSE),0))</f>
        <v/>
      </c>
      <c r="L311" s="10">
        <f>IF($B311="","",IFERROR(VLOOKUP($B311,'Cartera'!$A$5:$AC$104,24,FALSE),0))</f>
        <v/>
      </c>
      <c r="M311" s="10">
        <f>IF($B311="","",$I311*'Proyección 5 años'!$E$3)</f>
        <v/>
      </c>
      <c r="N311" s="10">
        <f>IF($B311="","",$I311*'Proyección 5 años'!$B$4)</f>
        <v/>
      </c>
      <c r="O311" s="10">
        <f>IF($B311="","",SUM($J311:$N311))</f>
        <v/>
      </c>
      <c r="P311" s="10">
        <f>IF($B311="","",IFERROR(VLOOKUP($B311,'Cartera'!$A$5:$AC$104,15,FALSE)*VLOOKUP($B311,'Cartera'!$A$5:$AC$104,17,FALSE),0))</f>
        <v/>
      </c>
      <c r="Q311" s="10">
        <f>IF($B311="","",$D311*'Proyección 5 años'!$E$5)</f>
        <v/>
      </c>
      <c r="R311" s="10">
        <f>IF($B311="","",$I311-SUM($J311:$N311,$P311:$Q311))</f>
        <v/>
      </c>
      <c r="S311" s="10">
        <f>IF($B311="","",IF($R311&gt;0,$R311*'Proyección 5 años'!$B$5,0))</f>
        <v/>
      </c>
      <c r="T311" s="10">
        <f>IF($B311="","",$R311-$S311)</f>
        <v/>
      </c>
      <c r="U311" s="10">
        <f>IF($B311="","",MAX(0,IFERROR(VLOOKUP($B311,'Cartera'!$A$5:$AC$104,15,FALSE)-($A311-2026+1)*VLOOKUP($B311,'Cartera'!$A$5:$AC$104,19,FALSE)*12*0.55,0)))</f>
        <v/>
      </c>
      <c r="V311" s="10">
        <f>IF($B311="","",$D311*(1+'Proyección 5 años'!$B$3)^($A311-2026))</f>
        <v/>
      </c>
      <c r="W311" s="11">
        <f>IF($B311="","",'Proyección 5 años'!$B$3)</f>
        <v/>
      </c>
      <c r="X311" s="10">
        <f>IF($B311="","",$V311-$U311)</f>
        <v/>
      </c>
      <c r="Y311" s="11">
        <f>IF($B311="","",IFERROR($T311/$D311,0))</f>
        <v/>
      </c>
    </row>
    <row r="312" ht="21" customHeight="1">
      <c r="A312" s="3" t="n"/>
      <c r="B312" s="3" t="n"/>
      <c r="C312" s="15">
        <f>IF($B312="","",IFERROR(VLOOKUP($B312,'Cartera'!$A$5:$AC$104,5,FALSE),""))</f>
        <v/>
      </c>
      <c r="D312" s="7">
        <f>IF($B312="","",IFERROR(VLOOKUP($B312,'Cartera'!$A$5:$AC$104,14,FALSE),0))</f>
        <v/>
      </c>
      <c r="E312" s="7">
        <f>IF($B312="","",IFERROR(VLOOKUP($B312,'Cartera'!$A$5:$AC$104,20,FALSE)*(1+$F312)^($A312-2026),0))</f>
        <v/>
      </c>
      <c r="F312" s="9">
        <f>IF($B312="","",IFERROR(VLOOKUP($B312,'Cartera'!$A$5:$AC$104,21,FALSE),0))</f>
        <v/>
      </c>
      <c r="G312" s="7">
        <f>IF($B312="","",$E312*12)</f>
        <v/>
      </c>
      <c r="H312" s="9">
        <f>IF($B312="","",IFERROR(VLOOKUP($B312,'Cartera'!$A$5:$AC$104,25,FALSE),'Proyección 5 años'!$E$4))</f>
        <v/>
      </c>
      <c r="I312" s="7">
        <f>IF($B312="","",$G312*$H312)</f>
        <v/>
      </c>
      <c r="J312" s="7">
        <f>IF($B312="","",IFERROR(VLOOKUP($B312,'Cartera'!$A$5:$AC$104,22,FALSE)*12,0))</f>
        <v/>
      </c>
      <c r="K312" s="7">
        <f>IF($B312="","",IFERROR(VLOOKUP($B312,'Cartera'!$A$5:$AC$104,23,FALSE),0))</f>
        <v/>
      </c>
      <c r="L312" s="7">
        <f>IF($B312="","",IFERROR(VLOOKUP($B312,'Cartera'!$A$5:$AC$104,24,FALSE),0))</f>
        <v/>
      </c>
      <c r="M312" s="7">
        <f>IF($B312="","",$I312*'Proyección 5 años'!$E$3)</f>
        <v/>
      </c>
      <c r="N312" s="7">
        <f>IF($B312="","",$I312*'Proyección 5 años'!$B$4)</f>
        <v/>
      </c>
      <c r="O312" s="7">
        <f>IF($B312="","",SUM($J312:$N312))</f>
        <v/>
      </c>
      <c r="P312" s="7">
        <f>IF($B312="","",IFERROR(VLOOKUP($B312,'Cartera'!$A$5:$AC$104,15,FALSE)*VLOOKUP($B312,'Cartera'!$A$5:$AC$104,17,FALSE),0))</f>
        <v/>
      </c>
      <c r="Q312" s="7">
        <f>IF($B312="","",$D312*'Proyección 5 años'!$E$5)</f>
        <v/>
      </c>
      <c r="R312" s="7">
        <f>IF($B312="","",$I312-SUM($J312:$N312,$P312:$Q312))</f>
        <v/>
      </c>
      <c r="S312" s="7">
        <f>IF($B312="","",IF($R312&gt;0,$R312*'Proyección 5 años'!$B$5,0))</f>
        <v/>
      </c>
      <c r="T312" s="7">
        <f>IF($B312="","",$R312-$S312)</f>
        <v/>
      </c>
      <c r="U312" s="7">
        <f>IF($B312="","",MAX(0,IFERROR(VLOOKUP($B312,'Cartera'!$A$5:$AC$104,15,FALSE)-($A312-2026+1)*VLOOKUP($B312,'Cartera'!$A$5:$AC$104,19,FALSE)*12*0.55,0)))</f>
        <v/>
      </c>
      <c r="V312" s="7">
        <f>IF($B312="","",$D312*(1+'Proyección 5 años'!$B$3)^($A312-2026))</f>
        <v/>
      </c>
      <c r="W312" s="9">
        <f>IF($B312="","",'Proyección 5 años'!$B$3)</f>
        <v/>
      </c>
      <c r="X312" s="7">
        <f>IF($B312="","",$V312-$U312)</f>
        <v/>
      </c>
      <c r="Y312" s="9">
        <f>IF($B312="","",IFERROR($T312/$D312,0))</f>
        <v/>
      </c>
    </row>
    <row r="313" ht="21" customHeight="1">
      <c r="A313" s="3" t="n"/>
      <c r="B313" s="3" t="n"/>
      <c r="C313" s="16">
        <f>IF($B313="","",IFERROR(VLOOKUP($B313,'Cartera'!$A$5:$AC$104,5,FALSE),""))</f>
        <v/>
      </c>
      <c r="D313" s="10">
        <f>IF($B313="","",IFERROR(VLOOKUP($B313,'Cartera'!$A$5:$AC$104,14,FALSE),0))</f>
        <v/>
      </c>
      <c r="E313" s="10">
        <f>IF($B313="","",IFERROR(VLOOKUP($B313,'Cartera'!$A$5:$AC$104,20,FALSE)*(1+$F313)^($A313-2026),0))</f>
        <v/>
      </c>
      <c r="F313" s="11">
        <f>IF($B313="","",IFERROR(VLOOKUP($B313,'Cartera'!$A$5:$AC$104,21,FALSE),0))</f>
        <v/>
      </c>
      <c r="G313" s="10">
        <f>IF($B313="","",$E313*12)</f>
        <v/>
      </c>
      <c r="H313" s="11">
        <f>IF($B313="","",IFERROR(VLOOKUP($B313,'Cartera'!$A$5:$AC$104,25,FALSE),'Proyección 5 años'!$E$4))</f>
        <v/>
      </c>
      <c r="I313" s="10">
        <f>IF($B313="","",$G313*$H313)</f>
        <v/>
      </c>
      <c r="J313" s="10">
        <f>IF($B313="","",IFERROR(VLOOKUP($B313,'Cartera'!$A$5:$AC$104,22,FALSE)*12,0))</f>
        <v/>
      </c>
      <c r="K313" s="10">
        <f>IF($B313="","",IFERROR(VLOOKUP($B313,'Cartera'!$A$5:$AC$104,23,FALSE),0))</f>
        <v/>
      </c>
      <c r="L313" s="10">
        <f>IF($B313="","",IFERROR(VLOOKUP($B313,'Cartera'!$A$5:$AC$104,24,FALSE),0))</f>
        <v/>
      </c>
      <c r="M313" s="10">
        <f>IF($B313="","",$I313*'Proyección 5 años'!$E$3)</f>
        <v/>
      </c>
      <c r="N313" s="10">
        <f>IF($B313="","",$I313*'Proyección 5 años'!$B$4)</f>
        <v/>
      </c>
      <c r="O313" s="10">
        <f>IF($B313="","",SUM($J313:$N313))</f>
        <v/>
      </c>
      <c r="P313" s="10">
        <f>IF($B313="","",IFERROR(VLOOKUP($B313,'Cartera'!$A$5:$AC$104,15,FALSE)*VLOOKUP($B313,'Cartera'!$A$5:$AC$104,17,FALSE),0))</f>
        <v/>
      </c>
      <c r="Q313" s="10">
        <f>IF($B313="","",$D313*'Proyección 5 años'!$E$5)</f>
        <v/>
      </c>
      <c r="R313" s="10">
        <f>IF($B313="","",$I313-SUM($J313:$N313,$P313:$Q313))</f>
        <v/>
      </c>
      <c r="S313" s="10">
        <f>IF($B313="","",IF($R313&gt;0,$R313*'Proyección 5 años'!$B$5,0))</f>
        <v/>
      </c>
      <c r="T313" s="10">
        <f>IF($B313="","",$R313-$S313)</f>
        <v/>
      </c>
      <c r="U313" s="10">
        <f>IF($B313="","",MAX(0,IFERROR(VLOOKUP($B313,'Cartera'!$A$5:$AC$104,15,FALSE)-($A313-2026+1)*VLOOKUP($B313,'Cartera'!$A$5:$AC$104,19,FALSE)*12*0.55,0)))</f>
        <v/>
      </c>
      <c r="V313" s="10">
        <f>IF($B313="","",$D313*(1+'Proyección 5 años'!$B$3)^($A313-2026))</f>
        <v/>
      </c>
      <c r="W313" s="11">
        <f>IF($B313="","",'Proyección 5 años'!$B$3)</f>
        <v/>
      </c>
      <c r="X313" s="10">
        <f>IF($B313="","",$V313-$U313)</f>
        <v/>
      </c>
      <c r="Y313" s="11">
        <f>IF($B313="","",IFERROR($T313/$D313,0))</f>
        <v/>
      </c>
    </row>
    <row r="314" ht="21" customHeight="1">
      <c r="A314" s="3" t="n"/>
      <c r="B314" s="3" t="n"/>
      <c r="C314" s="15">
        <f>IF($B314="","",IFERROR(VLOOKUP($B314,'Cartera'!$A$5:$AC$104,5,FALSE),""))</f>
        <v/>
      </c>
      <c r="D314" s="7">
        <f>IF($B314="","",IFERROR(VLOOKUP($B314,'Cartera'!$A$5:$AC$104,14,FALSE),0))</f>
        <v/>
      </c>
      <c r="E314" s="7">
        <f>IF($B314="","",IFERROR(VLOOKUP($B314,'Cartera'!$A$5:$AC$104,20,FALSE)*(1+$F314)^($A314-2026),0))</f>
        <v/>
      </c>
      <c r="F314" s="9">
        <f>IF($B314="","",IFERROR(VLOOKUP($B314,'Cartera'!$A$5:$AC$104,21,FALSE),0))</f>
        <v/>
      </c>
      <c r="G314" s="7">
        <f>IF($B314="","",$E314*12)</f>
        <v/>
      </c>
      <c r="H314" s="9">
        <f>IF($B314="","",IFERROR(VLOOKUP($B314,'Cartera'!$A$5:$AC$104,25,FALSE),'Proyección 5 años'!$E$4))</f>
        <v/>
      </c>
      <c r="I314" s="7">
        <f>IF($B314="","",$G314*$H314)</f>
        <v/>
      </c>
      <c r="J314" s="7">
        <f>IF($B314="","",IFERROR(VLOOKUP($B314,'Cartera'!$A$5:$AC$104,22,FALSE)*12,0))</f>
        <v/>
      </c>
      <c r="K314" s="7">
        <f>IF($B314="","",IFERROR(VLOOKUP($B314,'Cartera'!$A$5:$AC$104,23,FALSE),0))</f>
        <v/>
      </c>
      <c r="L314" s="7">
        <f>IF($B314="","",IFERROR(VLOOKUP($B314,'Cartera'!$A$5:$AC$104,24,FALSE),0))</f>
        <v/>
      </c>
      <c r="M314" s="7">
        <f>IF($B314="","",$I314*'Proyección 5 años'!$E$3)</f>
        <v/>
      </c>
      <c r="N314" s="7">
        <f>IF($B314="","",$I314*'Proyección 5 años'!$B$4)</f>
        <v/>
      </c>
      <c r="O314" s="7">
        <f>IF($B314="","",SUM($J314:$N314))</f>
        <v/>
      </c>
      <c r="P314" s="7">
        <f>IF($B314="","",IFERROR(VLOOKUP($B314,'Cartera'!$A$5:$AC$104,15,FALSE)*VLOOKUP($B314,'Cartera'!$A$5:$AC$104,17,FALSE),0))</f>
        <v/>
      </c>
      <c r="Q314" s="7">
        <f>IF($B314="","",$D314*'Proyección 5 años'!$E$5)</f>
        <v/>
      </c>
      <c r="R314" s="7">
        <f>IF($B314="","",$I314-SUM($J314:$N314,$P314:$Q314))</f>
        <v/>
      </c>
      <c r="S314" s="7">
        <f>IF($B314="","",IF($R314&gt;0,$R314*'Proyección 5 años'!$B$5,0))</f>
        <v/>
      </c>
      <c r="T314" s="7">
        <f>IF($B314="","",$R314-$S314)</f>
        <v/>
      </c>
      <c r="U314" s="7">
        <f>IF($B314="","",MAX(0,IFERROR(VLOOKUP($B314,'Cartera'!$A$5:$AC$104,15,FALSE)-($A314-2026+1)*VLOOKUP($B314,'Cartera'!$A$5:$AC$104,19,FALSE)*12*0.55,0)))</f>
        <v/>
      </c>
      <c r="V314" s="7">
        <f>IF($B314="","",$D314*(1+'Proyección 5 años'!$B$3)^($A314-2026))</f>
        <v/>
      </c>
      <c r="W314" s="9">
        <f>IF($B314="","",'Proyección 5 años'!$B$3)</f>
        <v/>
      </c>
      <c r="X314" s="7">
        <f>IF($B314="","",$V314-$U314)</f>
        <v/>
      </c>
      <c r="Y314" s="9">
        <f>IF($B314="","",IFERROR($T314/$D314,0))</f>
        <v/>
      </c>
    </row>
    <row r="315" ht="21" customHeight="1">
      <c r="A315" s="3" t="n"/>
      <c r="B315" s="3" t="n"/>
      <c r="C315" s="16">
        <f>IF($B315="","",IFERROR(VLOOKUP($B315,'Cartera'!$A$5:$AC$104,5,FALSE),""))</f>
        <v/>
      </c>
      <c r="D315" s="10">
        <f>IF($B315="","",IFERROR(VLOOKUP($B315,'Cartera'!$A$5:$AC$104,14,FALSE),0))</f>
        <v/>
      </c>
      <c r="E315" s="10">
        <f>IF($B315="","",IFERROR(VLOOKUP($B315,'Cartera'!$A$5:$AC$104,20,FALSE)*(1+$F315)^($A315-2026),0))</f>
        <v/>
      </c>
      <c r="F315" s="11">
        <f>IF($B315="","",IFERROR(VLOOKUP($B315,'Cartera'!$A$5:$AC$104,21,FALSE),0))</f>
        <v/>
      </c>
      <c r="G315" s="10">
        <f>IF($B315="","",$E315*12)</f>
        <v/>
      </c>
      <c r="H315" s="11">
        <f>IF($B315="","",IFERROR(VLOOKUP($B315,'Cartera'!$A$5:$AC$104,25,FALSE),'Proyección 5 años'!$E$4))</f>
        <v/>
      </c>
      <c r="I315" s="10">
        <f>IF($B315="","",$G315*$H315)</f>
        <v/>
      </c>
      <c r="J315" s="10">
        <f>IF($B315="","",IFERROR(VLOOKUP($B315,'Cartera'!$A$5:$AC$104,22,FALSE)*12,0))</f>
        <v/>
      </c>
      <c r="K315" s="10">
        <f>IF($B315="","",IFERROR(VLOOKUP($B315,'Cartera'!$A$5:$AC$104,23,FALSE),0))</f>
        <v/>
      </c>
      <c r="L315" s="10">
        <f>IF($B315="","",IFERROR(VLOOKUP($B315,'Cartera'!$A$5:$AC$104,24,FALSE),0))</f>
        <v/>
      </c>
      <c r="M315" s="10">
        <f>IF($B315="","",$I315*'Proyección 5 años'!$E$3)</f>
        <v/>
      </c>
      <c r="N315" s="10">
        <f>IF($B315="","",$I315*'Proyección 5 años'!$B$4)</f>
        <v/>
      </c>
      <c r="O315" s="10">
        <f>IF($B315="","",SUM($J315:$N315))</f>
        <v/>
      </c>
      <c r="P315" s="10">
        <f>IF($B315="","",IFERROR(VLOOKUP($B315,'Cartera'!$A$5:$AC$104,15,FALSE)*VLOOKUP($B315,'Cartera'!$A$5:$AC$104,17,FALSE),0))</f>
        <v/>
      </c>
      <c r="Q315" s="10">
        <f>IF($B315="","",$D315*'Proyección 5 años'!$E$5)</f>
        <v/>
      </c>
      <c r="R315" s="10">
        <f>IF($B315="","",$I315-SUM($J315:$N315,$P315:$Q315))</f>
        <v/>
      </c>
      <c r="S315" s="10">
        <f>IF($B315="","",IF($R315&gt;0,$R315*'Proyección 5 años'!$B$5,0))</f>
        <v/>
      </c>
      <c r="T315" s="10">
        <f>IF($B315="","",$R315-$S315)</f>
        <v/>
      </c>
      <c r="U315" s="10">
        <f>IF($B315="","",MAX(0,IFERROR(VLOOKUP($B315,'Cartera'!$A$5:$AC$104,15,FALSE)-($A315-2026+1)*VLOOKUP($B315,'Cartera'!$A$5:$AC$104,19,FALSE)*12*0.55,0)))</f>
        <v/>
      </c>
      <c r="V315" s="10">
        <f>IF($B315="","",$D315*(1+'Proyección 5 años'!$B$3)^($A315-2026))</f>
        <v/>
      </c>
      <c r="W315" s="11">
        <f>IF($B315="","",'Proyección 5 años'!$B$3)</f>
        <v/>
      </c>
      <c r="X315" s="10">
        <f>IF($B315="","",$V315-$U315)</f>
        <v/>
      </c>
      <c r="Y315" s="11">
        <f>IF($B315="","",IFERROR($T315/$D315,0))</f>
        <v/>
      </c>
    </row>
    <row r="316" ht="21" customHeight="1">
      <c r="A316" s="3" t="n"/>
      <c r="B316" s="3" t="n"/>
      <c r="C316" s="15">
        <f>IF($B316="","",IFERROR(VLOOKUP($B316,'Cartera'!$A$5:$AC$104,5,FALSE),""))</f>
        <v/>
      </c>
      <c r="D316" s="7">
        <f>IF($B316="","",IFERROR(VLOOKUP($B316,'Cartera'!$A$5:$AC$104,14,FALSE),0))</f>
        <v/>
      </c>
      <c r="E316" s="7">
        <f>IF($B316="","",IFERROR(VLOOKUP($B316,'Cartera'!$A$5:$AC$104,20,FALSE)*(1+$F316)^($A316-2026),0))</f>
        <v/>
      </c>
      <c r="F316" s="9">
        <f>IF($B316="","",IFERROR(VLOOKUP($B316,'Cartera'!$A$5:$AC$104,21,FALSE),0))</f>
        <v/>
      </c>
      <c r="G316" s="7">
        <f>IF($B316="","",$E316*12)</f>
        <v/>
      </c>
      <c r="H316" s="9">
        <f>IF($B316="","",IFERROR(VLOOKUP($B316,'Cartera'!$A$5:$AC$104,25,FALSE),'Proyección 5 años'!$E$4))</f>
        <v/>
      </c>
      <c r="I316" s="7">
        <f>IF($B316="","",$G316*$H316)</f>
        <v/>
      </c>
      <c r="J316" s="7">
        <f>IF($B316="","",IFERROR(VLOOKUP($B316,'Cartera'!$A$5:$AC$104,22,FALSE)*12,0))</f>
        <v/>
      </c>
      <c r="K316" s="7">
        <f>IF($B316="","",IFERROR(VLOOKUP($B316,'Cartera'!$A$5:$AC$104,23,FALSE),0))</f>
        <v/>
      </c>
      <c r="L316" s="7">
        <f>IF($B316="","",IFERROR(VLOOKUP($B316,'Cartera'!$A$5:$AC$104,24,FALSE),0))</f>
        <v/>
      </c>
      <c r="M316" s="7">
        <f>IF($B316="","",$I316*'Proyección 5 años'!$E$3)</f>
        <v/>
      </c>
      <c r="N316" s="7">
        <f>IF($B316="","",$I316*'Proyección 5 años'!$B$4)</f>
        <v/>
      </c>
      <c r="O316" s="7">
        <f>IF($B316="","",SUM($J316:$N316))</f>
        <v/>
      </c>
      <c r="P316" s="7">
        <f>IF($B316="","",IFERROR(VLOOKUP($B316,'Cartera'!$A$5:$AC$104,15,FALSE)*VLOOKUP($B316,'Cartera'!$A$5:$AC$104,17,FALSE),0))</f>
        <v/>
      </c>
      <c r="Q316" s="7">
        <f>IF($B316="","",$D316*'Proyección 5 años'!$E$5)</f>
        <v/>
      </c>
      <c r="R316" s="7">
        <f>IF($B316="","",$I316-SUM($J316:$N316,$P316:$Q316))</f>
        <v/>
      </c>
      <c r="S316" s="7">
        <f>IF($B316="","",IF($R316&gt;0,$R316*'Proyección 5 años'!$B$5,0))</f>
        <v/>
      </c>
      <c r="T316" s="7">
        <f>IF($B316="","",$R316-$S316)</f>
        <v/>
      </c>
      <c r="U316" s="7">
        <f>IF($B316="","",MAX(0,IFERROR(VLOOKUP($B316,'Cartera'!$A$5:$AC$104,15,FALSE)-($A316-2026+1)*VLOOKUP($B316,'Cartera'!$A$5:$AC$104,19,FALSE)*12*0.55,0)))</f>
        <v/>
      </c>
      <c r="V316" s="7">
        <f>IF($B316="","",$D316*(1+'Proyección 5 años'!$B$3)^($A316-2026))</f>
        <v/>
      </c>
      <c r="W316" s="9">
        <f>IF($B316="","",'Proyección 5 años'!$B$3)</f>
        <v/>
      </c>
      <c r="X316" s="7">
        <f>IF($B316="","",$V316-$U316)</f>
        <v/>
      </c>
      <c r="Y316" s="9">
        <f>IF($B316="","",IFERROR($T316/$D316,0))</f>
        <v/>
      </c>
    </row>
    <row r="317" ht="21" customHeight="1">
      <c r="A317" s="3" t="n"/>
      <c r="B317" s="3" t="n"/>
      <c r="C317" s="16">
        <f>IF($B317="","",IFERROR(VLOOKUP($B317,'Cartera'!$A$5:$AC$104,5,FALSE),""))</f>
        <v/>
      </c>
      <c r="D317" s="10">
        <f>IF($B317="","",IFERROR(VLOOKUP($B317,'Cartera'!$A$5:$AC$104,14,FALSE),0))</f>
        <v/>
      </c>
      <c r="E317" s="10">
        <f>IF($B317="","",IFERROR(VLOOKUP($B317,'Cartera'!$A$5:$AC$104,20,FALSE)*(1+$F317)^($A317-2026),0))</f>
        <v/>
      </c>
      <c r="F317" s="11">
        <f>IF($B317="","",IFERROR(VLOOKUP($B317,'Cartera'!$A$5:$AC$104,21,FALSE),0))</f>
        <v/>
      </c>
      <c r="G317" s="10">
        <f>IF($B317="","",$E317*12)</f>
        <v/>
      </c>
      <c r="H317" s="11">
        <f>IF($B317="","",IFERROR(VLOOKUP($B317,'Cartera'!$A$5:$AC$104,25,FALSE),'Proyección 5 años'!$E$4))</f>
        <v/>
      </c>
      <c r="I317" s="10">
        <f>IF($B317="","",$G317*$H317)</f>
        <v/>
      </c>
      <c r="J317" s="10">
        <f>IF($B317="","",IFERROR(VLOOKUP($B317,'Cartera'!$A$5:$AC$104,22,FALSE)*12,0))</f>
        <v/>
      </c>
      <c r="K317" s="10">
        <f>IF($B317="","",IFERROR(VLOOKUP($B317,'Cartera'!$A$5:$AC$104,23,FALSE),0))</f>
        <v/>
      </c>
      <c r="L317" s="10">
        <f>IF($B317="","",IFERROR(VLOOKUP($B317,'Cartera'!$A$5:$AC$104,24,FALSE),0))</f>
        <v/>
      </c>
      <c r="M317" s="10">
        <f>IF($B317="","",$I317*'Proyección 5 años'!$E$3)</f>
        <v/>
      </c>
      <c r="N317" s="10">
        <f>IF($B317="","",$I317*'Proyección 5 años'!$B$4)</f>
        <v/>
      </c>
      <c r="O317" s="10">
        <f>IF($B317="","",SUM($J317:$N317))</f>
        <v/>
      </c>
      <c r="P317" s="10">
        <f>IF($B317="","",IFERROR(VLOOKUP($B317,'Cartera'!$A$5:$AC$104,15,FALSE)*VLOOKUP($B317,'Cartera'!$A$5:$AC$104,17,FALSE),0))</f>
        <v/>
      </c>
      <c r="Q317" s="10">
        <f>IF($B317="","",$D317*'Proyección 5 años'!$E$5)</f>
        <v/>
      </c>
      <c r="R317" s="10">
        <f>IF($B317="","",$I317-SUM($J317:$N317,$P317:$Q317))</f>
        <v/>
      </c>
      <c r="S317" s="10">
        <f>IF($B317="","",IF($R317&gt;0,$R317*'Proyección 5 años'!$B$5,0))</f>
        <v/>
      </c>
      <c r="T317" s="10">
        <f>IF($B317="","",$R317-$S317)</f>
        <v/>
      </c>
      <c r="U317" s="10">
        <f>IF($B317="","",MAX(0,IFERROR(VLOOKUP($B317,'Cartera'!$A$5:$AC$104,15,FALSE)-($A317-2026+1)*VLOOKUP($B317,'Cartera'!$A$5:$AC$104,19,FALSE)*12*0.55,0)))</f>
        <v/>
      </c>
      <c r="V317" s="10">
        <f>IF($B317="","",$D317*(1+'Proyección 5 años'!$B$3)^($A317-2026))</f>
        <v/>
      </c>
      <c r="W317" s="11">
        <f>IF($B317="","",'Proyección 5 años'!$B$3)</f>
        <v/>
      </c>
      <c r="X317" s="10">
        <f>IF($B317="","",$V317-$U317)</f>
        <v/>
      </c>
      <c r="Y317" s="11">
        <f>IF($B317="","",IFERROR($T317/$D317,0))</f>
        <v/>
      </c>
    </row>
    <row r="318" ht="21" customHeight="1">
      <c r="A318" s="3" t="n"/>
      <c r="B318" s="3" t="n"/>
      <c r="C318" s="15">
        <f>IF($B318="","",IFERROR(VLOOKUP($B318,'Cartera'!$A$5:$AC$104,5,FALSE),""))</f>
        <v/>
      </c>
      <c r="D318" s="7">
        <f>IF($B318="","",IFERROR(VLOOKUP($B318,'Cartera'!$A$5:$AC$104,14,FALSE),0))</f>
        <v/>
      </c>
      <c r="E318" s="7">
        <f>IF($B318="","",IFERROR(VLOOKUP($B318,'Cartera'!$A$5:$AC$104,20,FALSE)*(1+$F318)^($A318-2026),0))</f>
        <v/>
      </c>
      <c r="F318" s="9">
        <f>IF($B318="","",IFERROR(VLOOKUP($B318,'Cartera'!$A$5:$AC$104,21,FALSE),0))</f>
        <v/>
      </c>
      <c r="G318" s="7">
        <f>IF($B318="","",$E318*12)</f>
        <v/>
      </c>
      <c r="H318" s="9">
        <f>IF($B318="","",IFERROR(VLOOKUP($B318,'Cartera'!$A$5:$AC$104,25,FALSE),'Proyección 5 años'!$E$4))</f>
        <v/>
      </c>
      <c r="I318" s="7">
        <f>IF($B318="","",$G318*$H318)</f>
        <v/>
      </c>
      <c r="J318" s="7">
        <f>IF($B318="","",IFERROR(VLOOKUP($B318,'Cartera'!$A$5:$AC$104,22,FALSE)*12,0))</f>
        <v/>
      </c>
      <c r="K318" s="7">
        <f>IF($B318="","",IFERROR(VLOOKUP($B318,'Cartera'!$A$5:$AC$104,23,FALSE),0))</f>
        <v/>
      </c>
      <c r="L318" s="7">
        <f>IF($B318="","",IFERROR(VLOOKUP($B318,'Cartera'!$A$5:$AC$104,24,FALSE),0))</f>
        <v/>
      </c>
      <c r="M318" s="7">
        <f>IF($B318="","",$I318*'Proyección 5 años'!$E$3)</f>
        <v/>
      </c>
      <c r="N318" s="7">
        <f>IF($B318="","",$I318*'Proyección 5 años'!$B$4)</f>
        <v/>
      </c>
      <c r="O318" s="7">
        <f>IF($B318="","",SUM($J318:$N318))</f>
        <v/>
      </c>
      <c r="P318" s="7">
        <f>IF($B318="","",IFERROR(VLOOKUP($B318,'Cartera'!$A$5:$AC$104,15,FALSE)*VLOOKUP($B318,'Cartera'!$A$5:$AC$104,17,FALSE),0))</f>
        <v/>
      </c>
      <c r="Q318" s="7">
        <f>IF($B318="","",$D318*'Proyección 5 años'!$E$5)</f>
        <v/>
      </c>
      <c r="R318" s="7">
        <f>IF($B318="","",$I318-SUM($J318:$N318,$P318:$Q318))</f>
        <v/>
      </c>
      <c r="S318" s="7">
        <f>IF($B318="","",IF($R318&gt;0,$R318*'Proyección 5 años'!$B$5,0))</f>
        <v/>
      </c>
      <c r="T318" s="7">
        <f>IF($B318="","",$R318-$S318)</f>
        <v/>
      </c>
      <c r="U318" s="7">
        <f>IF($B318="","",MAX(0,IFERROR(VLOOKUP($B318,'Cartera'!$A$5:$AC$104,15,FALSE)-($A318-2026+1)*VLOOKUP($B318,'Cartera'!$A$5:$AC$104,19,FALSE)*12*0.55,0)))</f>
        <v/>
      </c>
      <c r="V318" s="7">
        <f>IF($B318="","",$D318*(1+'Proyección 5 años'!$B$3)^($A318-2026))</f>
        <v/>
      </c>
      <c r="W318" s="9">
        <f>IF($B318="","",'Proyección 5 años'!$B$3)</f>
        <v/>
      </c>
      <c r="X318" s="7">
        <f>IF($B318="","",$V318-$U318)</f>
        <v/>
      </c>
      <c r="Y318" s="9">
        <f>IF($B318="","",IFERROR($T318/$D318,0))</f>
        <v/>
      </c>
    </row>
    <row r="319" ht="21" customHeight="1">
      <c r="A319" s="3" t="n"/>
      <c r="B319" s="3" t="n"/>
      <c r="C319" s="16">
        <f>IF($B319="","",IFERROR(VLOOKUP($B319,'Cartera'!$A$5:$AC$104,5,FALSE),""))</f>
        <v/>
      </c>
      <c r="D319" s="10">
        <f>IF($B319="","",IFERROR(VLOOKUP($B319,'Cartera'!$A$5:$AC$104,14,FALSE),0))</f>
        <v/>
      </c>
      <c r="E319" s="10">
        <f>IF($B319="","",IFERROR(VLOOKUP($B319,'Cartera'!$A$5:$AC$104,20,FALSE)*(1+$F319)^($A319-2026),0))</f>
        <v/>
      </c>
      <c r="F319" s="11">
        <f>IF($B319="","",IFERROR(VLOOKUP($B319,'Cartera'!$A$5:$AC$104,21,FALSE),0))</f>
        <v/>
      </c>
      <c r="G319" s="10">
        <f>IF($B319="","",$E319*12)</f>
        <v/>
      </c>
      <c r="H319" s="11">
        <f>IF($B319="","",IFERROR(VLOOKUP($B319,'Cartera'!$A$5:$AC$104,25,FALSE),'Proyección 5 años'!$E$4))</f>
        <v/>
      </c>
      <c r="I319" s="10">
        <f>IF($B319="","",$G319*$H319)</f>
        <v/>
      </c>
      <c r="J319" s="10">
        <f>IF($B319="","",IFERROR(VLOOKUP($B319,'Cartera'!$A$5:$AC$104,22,FALSE)*12,0))</f>
        <v/>
      </c>
      <c r="K319" s="10">
        <f>IF($B319="","",IFERROR(VLOOKUP($B319,'Cartera'!$A$5:$AC$104,23,FALSE),0))</f>
        <v/>
      </c>
      <c r="L319" s="10">
        <f>IF($B319="","",IFERROR(VLOOKUP($B319,'Cartera'!$A$5:$AC$104,24,FALSE),0))</f>
        <v/>
      </c>
      <c r="M319" s="10">
        <f>IF($B319="","",$I319*'Proyección 5 años'!$E$3)</f>
        <v/>
      </c>
      <c r="N319" s="10">
        <f>IF($B319="","",$I319*'Proyección 5 años'!$B$4)</f>
        <v/>
      </c>
      <c r="O319" s="10">
        <f>IF($B319="","",SUM($J319:$N319))</f>
        <v/>
      </c>
      <c r="P319" s="10">
        <f>IF($B319="","",IFERROR(VLOOKUP($B319,'Cartera'!$A$5:$AC$104,15,FALSE)*VLOOKUP($B319,'Cartera'!$A$5:$AC$104,17,FALSE),0))</f>
        <v/>
      </c>
      <c r="Q319" s="10">
        <f>IF($B319="","",$D319*'Proyección 5 años'!$E$5)</f>
        <v/>
      </c>
      <c r="R319" s="10">
        <f>IF($B319="","",$I319-SUM($J319:$N319,$P319:$Q319))</f>
        <v/>
      </c>
      <c r="S319" s="10">
        <f>IF($B319="","",IF($R319&gt;0,$R319*'Proyección 5 años'!$B$5,0))</f>
        <v/>
      </c>
      <c r="T319" s="10">
        <f>IF($B319="","",$R319-$S319)</f>
        <v/>
      </c>
      <c r="U319" s="10">
        <f>IF($B319="","",MAX(0,IFERROR(VLOOKUP($B319,'Cartera'!$A$5:$AC$104,15,FALSE)-($A319-2026+1)*VLOOKUP($B319,'Cartera'!$A$5:$AC$104,19,FALSE)*12*0.55,0)))</f>
        <v/>
      </c>
      <c r="V319" s="10">
        <f>IF($B319="","",$D319*(1+'Proyección 5 años'!$B$3)^($A319-2026))</f>
        <v/>
      </c>
      <c r="W319" s="11">
        <f>IF($B319="","",'Proyección 5 años'!$B$3)</f>
        <v/>
      </c>
      <c r="X319" s="10">
        <f>IF($B319="","",$V319-$U319)</f>
        <v/>
      </c>
      <c r="Y319" s="11">
        <f>IF($B319="","",IFERROR($T319/$D319,0))</f>
        <v/>
      </c>
    </row>
    <row r="320" ht="21" customHeight="1">
      <c r="A320" s="3" t="n"/>
      <c r="B320" s="3" t="n"/>
      <c r="C320" s="15">
        <f>IF($B320="","",IFERROR(VLOOKUP($B320,'Cartera'!$A$5:$AC$104,5,FALSE),""))</f>
        <v/>
      </c>
      <c r="D320" s="7">
        <f>IF($B320="","",IFERROR(VLOOKUP($B320,'Cartera'!$A$5:$AC$104,14,FALSE),0))</f>
        <v/>
      </c>
      <c r="E320" s="7">
        <f>IF($B320="","",IFERROR(VLOOKUP($B320,'Cartera'!$A$5:$AC$104,20,FALSE)*(1+$F320)^($A320-2026),0))</f>
        <v/>
      </c>
      <c r="F320" s="9">
        <f>IF($B320="","",IFERROR(VLOOKUP($B320,'Cartera'!$A$5:$AC$104,21,FALSE),0))</f>
        <v/>
      </c>
      <c r="G320" s="7">
        <f>IF($B320="","",$E320*12)</f>
        <v/>
      </c>
      <c r="H320" s="9">
        <f>IF($B320="","",IFERROR(VLOOKUP($B320,'Cartera'!$A$5:$AC$104,25,FALSE),'Proyección 5 años'!$E$4))</f>
        <v/>
      </c>
      <c r="I320" s="7">
        <f>IF($B320="","",$G320*$H320)</f>
        <v/>
      </c>
      <c r="J320" s="7">
        <f>IF($B320="","",IFERROR(VLOOKUP($B320,'Cartera'!$A$5:$AC$104,22,FALSE)*12,0))</f>
        <v/>
      </c>
      <c r="K320" s="7">
        <f>IF($B320="","",IFERROR(VLOOKUP($B320,'Cartera'!$A$5:$AC$104,23,FALSE),0))</f>
        <v/>
      </c>
      <c r="L320" s="7">
        <f>IF($B320="","",IFERROR(VLOOKUP($B320,'Cartera'!$A$5:$AC$104,24,FALSE),0))</f>
        <v/>
      </c>
      <c r="M320" s="7">
        <f>IF($B320="","",$I320*'Proyección 5 años'!$E$3)</f>
        <v/>
      </c>
      <c r="N320" s="7">
        <f>IF($B320="","",$I320*'Proyección 5 años'!$B$4)</f>
        <v/>
      </c>
      <c r="O320" s="7">
        <f>IF($B320="","",SUM($J320:$N320))</f>
        <v/>
      </c>
      <c r="P320" s="7">
        <f>IF($B320="","",IFERROR(VLOOKUP($B320,'Cartera'!$A$5:$AC$104,15,FALSE)*VLOOKUP($B320,'Cartera'!$A$5:$AC$104,17,FALSE),0))</f>
        <v/>
      </c>
      <c r="Q320" s="7">
        <f>IF($B320="","",$D320*'Proyección 5 años'!$E$5)</f>
        <v/>
      </c>
      <c r="R320" s="7">
        <f>IF($B320="","",$I320-SUM($J320:$N320,$P320:$Q320))</f>
        <v/>
      </c>
      <c r="S320" s="7">
        <f>IF($B320="","",IF($R320&gt;0,$R320*'Proyección 5 años'!$B$5,0))</f>
        <v/>
      </c>
      <c r="T320" s="7">
        <f>IF($B320="","",$R320-$S320)</f>
        <v/>
      </c>
      <c r="U320" s="7">
        <f>IF($B320="","",MAX(0,IFERROR(VLOOKUP($B320,'Cartera'!$A$5:$AC$104,15,FALSE)-($A320-2026+1)*VLOOKUP($B320,'Cartera'!$A$5:$AC$104,19,FALSE)*12*0.55,0)))</f>
        <v/>
      </c>
      <c r="V320" s="7">
        <f>IF($B320="","",$D320*(1+'Proyección 5 años'!$B$3)^($A320-2026))</f>
        <v/>
      </c>
      <c r="W320" s="9">
        <f>IF($B320="","",'Proyección 5 años'!$B$3)</f>
        <v/>
      </c>
      <c r="X320" s="7">
        <f>IF($B320="","",$V320-$U320)</f>
        <v/>
      </c>
      <c r="Y320" s="9">
        <f>IF($B320="","",IFERROR($T320/$D320,0))</f>
        <v/>
      </c>
    </row>
    <row r="321" ht="21" customHeight="1">
      <c r="A321" s="3" t="n"/>
      <c r="B321" s="3" t="n"/>
      <c r="C321" s="16">
        <f>IF($B321="","",IFERROR(VLOOKUP($B321,'Cartera'!$A$5:$AC$104,5,FALSE),""))</f>
        <v/>
      </c>
      <c r="D321" s="10">
        <f>IF($B321="","",IFERROR(VLOOKUP($B321,'Cartera'!$A$5:$AC$104,14,FALSE),0))</f>
        <v/>
      </c>
      <c r="E321" s="10">
        <f>IF($B321="","",IFERROR(VLOOKUP($B321,'Cartera'!$A$5:$AC$104,20,FALSE)*(1+$F321)^($A321-2026),0))</f>
        <v/>
      </c>
      <c r="F321" s="11">
        <f>IF($B321="","",IFERROR(VLOOKUP($B321,'Cartera'!$A$5:$AC$104,21,FALSE),0))</f>
        <v/>
      </c>
      <c r="G321" s="10">
        <f>IF($B321="","",$E321*12)</f>
        <v/>
      </c>
      <c r="H321" s="11">
        <f>IF($B321="","",IFERROR(VLOOKUP($B321,'Cartera'!$A$5:$AC$104,25,FALSE),'Proyección 5 años'!$E$4))</f>
        <v/>
      </c>
      <c r="I321" s="10">
        <f>IF($B321="","",$G321*$H321)</f>
        <v/>
      </c>
      <c r="J321" s="10">
        <f>IF($B321="","",IFERROR(VLOOKUP($B321,'Cartera'!$A$5:$AC$104,22,FALSE)*12,0))</f>
        <v/>
      </c>
      <c r="K321" s="10">
        <f>IF($B321="","",IFERROR(VLOOKUP($B321,'Cartera'!$A$5:$AC$104,23,FALSE),0))</f>
        <v/>
      </c>
      <c r="L321" s="10">
        <f>IF($B321="","",IFERROR(VLOOKUP($B321,'Cartera'!$A$5:$AC$104,24,FALSE),0))</f>
        <v/>
      </c>
      <c r="M321" s="10">
        <f>IF($B321="","",$I321*'Proyección 5 años'!$E$3)</f>
        <v/>
      </c>
      <c r="N321" s="10">
        <f>IF($B321="","",$I321*'Proyección 5 años'!$B$4)</f>
        <v/>
      </c>
      <c r="O321" s="10">
        <f>IF($B321="","",SUM($J321:$N321))</f>
        <v/>
      </c>
      <c r="P321" s="10">
        <f>IF($B321="","",IFERROR(VLOOKUP($B321,'Cartera'!$A$5:$AC$104,15,FALSE)*VLOOKUP($B321,'Cartera'!$A$5:$AC$104,17,FALSE),0))</f>
        <v/>
      </c>
      <c r="Q321" s="10">
        <f>IF($B321="","",$D321*'Proyección 5 años'!$E$5)</f>
        <v/>
      </c>
      <c r="R321" s="10">
        <f>IF($B321="","",$I321-SUM($J321:$N321,$P321:$Q321))</f>
        <v/>
      </c>
      <c r="S321" s="10">
        <f>IF($B321="","",IF($R321&gt;0,$R321*'Proyección 5 años'!$B$5,0))</f>
        <v/>
      </c>
      <c r="T321" s="10">
        <f>IF($B321="","",$R321-$S321)</f>
        <v/>
      </c>
      <c r="U321" s="10">
        <f>IF($B321="","",MAX(0,IFERROR(VLOOKUP($B321,'Cartera'!$A$5:$AC$104,15,FALSE)-($A321-2026+1)*VLOOKUP($B321,'Cartera'!$A$5:$AC$104,19,FALSE)*12*0.55,0)))</f>
        <v/>
      </c>
      <c r="V321" s="10">
        <f>IF($B321="","",$D321*(1+'Proyección 5 años'!$B$3)^($A321-2026))</f>
        <v/>
      </c>
      <c r="W321" s="11">
        <f>IF($B321="","",'Proyección 5 años'!$B$3)</f>
        <v/>
      </c>
      <c r="X321" s="10">
        <f>IF($B321="","",$V321-$U321)</f>
        <v/>
      </c>
      <c r="Y321" s="11">
        <f>IF($B321="","",IFERROR($T321/$D321,0))</f>
        <v/>
      </c>
    </row>
    <row r="322" ht="21" customHeight="1">
      <c r="A322" s="3" t="n"/>
      <c r="B322" s="3" t="n"/>
      <c r="C322" s="15">
        <f>IF($B322="","",IFERROR(VLOOKUP($B322,'Cartera'!$A$5:$AC$104,5,FALSE),""))</f>
        <v/>
      </c>
      <c r="D322" s="7">
        <f>IF($B322="","",IFERROR(VLOOKUP($B322,'Cartera'!$A$5:$AC$104,14,FALSE),0))</f>
        <v/>
      </c>
      <c r="E322" s="7">
        <f>IF($B322="","",IFERROR(VLOOKUP($B322,'Cartera'!$A$5:$AC$104,20,FALSE)*(1+$F322)^($A322-2026),0))</f>
        <v/>
      </c>
      <c r="F322" s="9">
        <f>IF($B322="","",IFERROR(VLOOKUP($B322,'Cartera'!$A$5:$AC$104,21,FALSE),0))</f>
        <v/>
      </c>
      <c r="G322" s="7">
        <f>IF($B322="","",$E322*12)</f>
        <v/>
      </c>
      <c r="H322" s="9">
        <f>IF($B322="","",IFERROR(VLOOKUP($B322,'Cartera'!$A$5:$AC$104,25,FALSE),'Proyección 5 años'!$E$4))</f>
        <v/>
      </c>
      <c r="I322" s="7">
        <f>IF($B322="","",$G322*$H322)</f>
        <v/>
      </c>
      <c r="J322" s="7">
        <f>IF($B322="","",IFERROR(VLOOKUP($B322,'Cartera'!$A$5:$AC$104,22,FALSE)*12,0))</f>
        <v/>
      </c>
      <c r="K322" s="7">
        <f>IF($B322="","",IFERROR(VLOOKUP($B322,'Cartera'!$A$5:$AC$104,23,FALSE),0))</f>
        <v/>
      </c>
      <c r="L322" s="7">
        <f>IF($B322="","",IFERROR(VLOOKUP($B322,'Cartera'!$A$5:$AC$104,24,FALSE),0))</f>
        <v/>
      </c>
      <c r="M322" s="7">
        <f>IF($B322="","",$I322*'Proyección 5 años'!$E$3)</f>
        <v/>
      </c>
      <c r="N322" s="7">
        <f>IF($B322="","",$I322*'Proyección 5 años'!$B$4)</f>
        <v/>
      </c>
      <c r="O322" s="7">
        <f>IF($B322="","",SUM($J322:$N322))</f>
        <v/>
      </c>
      <c r="P322" s="7">
        <f>IF($B322="","",IFERROR(VLOOKUP($B322,'Cartera'!$A$5:$AC$104,15,FALSE)*VLOOKUP($B322,'Cartera'!$A$5:$AC$104,17,FALSE),0))</f>
        <v/>
      </c>
      <c r="Q322" s="7">
        <f>IF($B322="","",$D322*'Proyección 5 años'!$E$5)</f>
        <v/>
      </c>
      <c r="R322" s="7">
        <f>IF($B322="","",$I322-SUM($J322:$N322,$P322:$Q322))</f>
        <v/>
      </c>
      <c r="S322" s="7">
        <f>IF($B322="","",IF($R322&gt;0,$R322*'Proyección 5 años'!$B$5,0))</f>
        <v/>
      </c>
      <c r="T322" s="7">
        <f>IF($B322="","",$R322-$S322)</f>
        <v/>
      </c>
      <c r="U322" s="7">
        <f>IF($B322="","",MAX(0,IFERROR(VLOOKUP($B322,'Cartera'!$A$5:$AC$104,15,FALSE)-($A322-2026+1)*VLOOKUP($B322,'Cartera'!$A$5:$AC$104,19,FALSE)*12*0.55,0)))</f>
        <v/>
      </c>
      <c r="V322" s="7">
        <f>IF($B322="","",$D322*(1+'Proyección 5 años'!$B$3)^($A322-2026))</f>
        <v/>
      </c>
      <c r="W322" s="9">
        <f>IF($B322="","",'Proyección 5 años'!$B$3)</f>
        <v/>
      </c>
      <c r="X322" s="7">
        <f>IF($B322="","",$V322-$U322)</f>
        <v/>
      </c>
      <c r="Y322" s="9">
        <f>IF($B322="","",IFERROR($T322/$D322,0))</f>
        <v/>
      </c>
    </row>
    <row r="323" ht="21" customHeight="1">
      <c r="A323" s="3" t="n"/>
      <c r="B323" s="3" t="n"/>
      <c r="C323" s="16">
        <f>IF($B323="","",IFERROR(VLOOKUP($B323,'Cartera'!$A$5:$AC$104,5,FALSE),""))</f>
        <v/>
      </c>
      <c r="D323" s="10">
        <f>IF($B323="","",IFERROR(VLOOKUP($B323,'Cartera'!$A$5:$AC$104,14,FALSE),0))</f>
        <v/>
      </c>
      <c r="E323" s="10">
        <f>IF($B323="","",IFERROR(VLOOKUP($B323,'Cartera'!$A$5:$AC$104,20,FALSE)*(1+$F323)^($A323-2026),0))</f>
        <v/>
      </c>
      <c r="F323" s="11">
        <f>IF($B323="","",IFERROR(VLOOKUP($B323,'Cartera'!$A$5:$AC$104,21,FALSE),0))</f>
        <v/>
      </c>
      <c r="G323" s="10">
        <f>IF($B323="","",$E323*12)</f>
        <v/>
      </c>
      <c r="H323" s="11">
        <f>IF($B323="","",IFERROR(VLOOKUP($B323,'Cartera'!$A$5:$AC$104,25,FALSE),'Proyección 5 años'!$E$4))</f>
        <v/>
      </c>
      <c r="I323" s="10">
        <f>IF($B323="","",$G323*$H323)</f>
        <v/>
      </c>
      <c r="J323" s="10">
        <f>IF($B323="","",IFERROR(VLOOKUP($B323,'Cartera'!$A$5:$AC$104,22,FALSE)*12,0))</f>
        <v/>
      </c>
      <c r="K323" s="10">
        <f>IF($B323="","",IFERROR(VLOOKUP($B323,'Cartera'!$A$5:$AC$104,23,FALSE),0))</f>
        <v/>
      </c>
      <c r="L323" s="10">
        <f>IF($B323="","",IFERROR(VLOOKUP($B323,'Cartera'!$A$5:$AC$104,24,FALSE),0))</f>
        <v/>
      </c>
      <c r="M323" s="10">
        <f>IF($B323="","",$I323*'Proyección 5 años'!$E$3)</f>
        <v/>
      </c>
      <c r="N323" s="10">
        <f>IF($B323="","",$I323*'Proyección 5 años'!$B$4)</f>
        <v/>
      </c>
      <c r="O323" s="10">
        <f>IF($B323="","",SUM($J323:$N323))</f>
        <v/>
      </c>
      <c r="P323" s="10">
        <f>IF($B323="","",IFERROR(VLOOKUP($B323,'Cartera'!$A$5:$AC$104,15,FALSE)*VLOOKUP($B323,'Cartera'!$A$5:$AC$104,17,FALSE),0))</f>
        <v/>
      </c>
      <c r="Q323" s="10">
        <f>IF($B323="","",$D323*'Proyección 5 años'!$E$5)</f>
        <v/>
      </c>
      <c r="R323" s="10">
        <f>IF($B323="","",$I323-SUM($J323:$N323,$P323:$Q323))</f>
        <v/>
      </c>
      <c r="S323" s="10">
        <f>IF($B323="","",IF($R323&gt;0,$R323*'Proyección 5 años'!$B$5,0))</f>
        <v/>
      </c>
      <c r="T323" s="10">
        <f>IF($B323="","",$R323-$S323)</f>
        <v/>
      </c>
      <c r="U323" s="10">
        <f>IF($B323="","",MAX(0,IFERROR(VLOOKUP($B323,'Cartera'!$A$5:$AC$104,15,FALSE)-($A323-2026+1)*VLOOKUP($B323,'Cartera'!$A$5:$AC$104,19,FALSE)*12*0.55,0)))</f>
        <v/>
      </c>
      <c r="V323" s="10">
        <f>IF($B323="","",$D323*(1+'Proyección 5 años'!$B$3)^($A323-2026))</f>
        <v/>
      </c>
      <c r="W323" s="11">
        <f>IF($B323="","",'Proyección 5 años'!$B$3)</f>
        <v/>
      </c>
      <c r="X323" s="10">
        <f>IF($B323="","",$V323-$U323)</f>
        <v/>
      </c>
      <c r="Y323" s="11">
        <f>IF($B323="","",IFERROR($T323/$D323,0))</f>
        <v/>
      </c>
    </row>
    <row r="324" ht="21" customHeight="1">
      <c r="A324" s="3" t="n"/>
      <c r="B324" s="3" t="n"/>
      <c r="C324" s="15">
        <f>IF($B324="","",IFERROR(VLOOKUP($B324,'Cartera'!$A$5:$AC$104,5,FALSE),""))</f>
        <v/>
      </c>
      <c r="D324" s="7">
        <f>IF($B324="","",IFERROR(VLOOKUP($B324,'Cartera'!$A$5:$AC$104,14,FALSE),0))</f>
        <v/>
      </c>
      <c r="E324" s="7">
        <f>IF($B324="","",IFERROR(VLOOKUP($B324,'Cartera'!$A$5:$AC$104,20,FALSE)*(1+$F324)^($A324-2026),0))</f>
        <v/>
      </c>
      <c r="F324" s="9">
        <f>IF($B324="","",IFERROR(VLOOKUP($B324,'Cartera'!$A$5:$AC$104,21,FALSE),0))</f>
        <v/>
      </c>
      <c r="G324" s="7">
        <f>IF($B324="","",$E324*12)</f>
        <v/>
      </c>
      <c r="H324" s="9">
        <f>IF($B324="","",IFERROR(VLOOKUP($B324,'Cartera'!$A$5:$AC$104,25,FALSE),'Proyección 5 años'!$E$4))</f>
        <v/>
      </c>
      <c r="I324" s="7">
        <f>IF($B324="","",$G324*$H324)</f>
        <v/>
      </c>
      <c r="J324" s="7">
        <f>IF($B324="","",IFERROR(VLOOKUP($B324,'Cartera'!$A$5:$AC$104,22,FALSE)*12,0))</f>
        <v/>
      </c>
      <c r="K324" s="7">
        <f>IF($B324="","",IFERROR(VLOOKUP($B324,'Cartera'!$A$5:$AC$104,23,FALSE),0))</f>
        <v/>
      </c>
      <c r="L324" s="7">
        <f>IF($B324="","",IFERROR(VLOOKUP($B324,'Cartera'!$A$5:$AC$104,24,FALSE),0))</f>
        <v/>
      </c>
      <c r="M324" s="7">
        <f>IF($B324="","",$I324*'Proyección 5 años'!$E$3)</f>
        <v/>
      </c>
      <c r="N324" s="7">
        <f>IF($B324="","",$I324*'Proyección 5 años'!$B$4)</f>
        <v/>
      </c>
      <c r="O324" s="7">
        <f>IF($B324="","",SUM($J324:$N324))</f>
        <v/>
      </c>
      <c r="P324" s="7">
        <f>IF($B324="","",IFERROR(VLOOKUP($B324,'Cartera'!$A$5:$AC$104,15,FALSE)*VLOOKUP($B324,'Cartera'!$A$5:$AC$104,17,FALSE),0))</f>
        <v/>
      </c>
      <c r="Q324" s="7">
        <f>IF($B324="","",$D324*'Proyección 5 años'!$E$5)</f>
        <v/>
      </c>
      <c r="R324" s="7">
        <f>IF($B324="","",$I324-SUM($J324:$N324,$P324:$Q324))</f>
        <v/>
      </c>
      <c r="S324" s="7">
        <f>IF($B324="","",IF($R324&gt;0,$R324*'Proyección 5 años'!$B$5,0))</f>
        <v/>
      </c>
      <c r="T324" s="7">
        <f>IF($B324="","",$R324-$S324)</f>
        <v/>
      </c>
      <c r="U324" s="7">
        <f>IF($B324="","",MAX(0,IFERROR(VLOOKUP($B324,'Cartera'!$A$5:$AC$104,15,FALSE)-($A324-2026+1)*VLOOKUP($B324,'Cartera'!$A$5:$AC$104,19,FALSE)*12*0.55,0)))</f>
        <v/>
      </c>
      <c r="V324" s="7">
        <f>IF($B324="","",$D324*(1+'Proyección 5 años'!$B$3)^($A324-2026))</f>
        <v/>
      </c>
      <c r="W324" s="9">
        <f>IF($B324="","",'Proyección 5 años'!$B$3)</f>
        <v/>
      </c>
      <c r="X324" s="7">
        <f>IF($B324="","",$V324-$U324)</f>
        <v/>
      </c>
      <c r="Y324" s="9">
        <f>IF($B324="","",IFERROR($T324/$D324,0))</f>
        <v/>
      </c>
    </row>
    <row r="325" ht="21" customHeight="1">
      <c r="A325" s="3" t="n"/>
      <c r="B325" s="3" t="n"/>
      <c r="C325" s="16">
        <f>IF($B325="","",IFERROR(VLOOKUP($B325,'Cartera'!$A$5:$AC$104,5,FALSE),""))</f>
        <v/>
      </c>
      <c r="D325" s="10">
        <f>IF($B325="","",IFERROR(VLOOKUP($B325,'Cartera'!$A$5:$AC$104,14,FALSE),0))</f>
        <v/>
      </c>
      <c r="E325" s="10">
        <f>IF($B325="","",IFERROR(VLOOKUP($B325,'Cartera'!$A$5:$AC$104,20,FALSE)*(1+$F325)^($A325-2026),0))</f>
        <v/>
      </c>
      <c r="F325" s="11">
        <f>IF($B325="","",IFERROR(VLOOKUP($B325,'Cartera'!$A$5:$AC$104,21,FALSE),0))</f>
        <v/>
      </c>
      <c r="G325" s="10">
        <f>IF($B325="","",$E325*12)</f>
        <v/>
      </c>
      <c r="H325" s="11">
        <f>IF($B325="","",IFERROR(VLOOKUP($B325,'Cartera'!$A$5:$AC$104,25,FALSE),'Proyección 5 años'!$E$4))</f>
        <v/>
      </c>
      <c r="I325" s="10">
        <f>IF($B325="","",$G325*$H325)</f>
        <v/>
      </c>
      <c r="J325" s="10">
        <f>IF($B325="","",IFERROR(VLOOKUP($B325,'Cartera'!$A$5:$AC$104,22,FALSE)*12,0))</f>
        <v/>
      </c>
      <c r="K325" s="10">
        <f>IF($B325="","",IFERROR(VLOOKUP($B325,'Cartera'!$A$5:$AC$104,23,FALSE),0))</f>
        <v/>
      </c>
      <c r="L325" s="10">
        <f>IF($B325="","",IFERROR(VLOOKUP($B325,'Cartera'!$A$5:$AC$104,24,FALSE),0))</f>
        <v/>
      </c>
      <c r="M325" s="10">
        <f>IF($B325="","",$I325*'Proyección 5 años'!$E$3)</f>
        <v/>
      </c>
      <c r="N325" s="10">
        <f>IF($B325="","",$I325*'Proyección 5 años'!$B$4)</f>
        <v/>
      </c>
      <c r="O325" s="10">
        <f>IF($B325="","",SUM($J325:$N325))</f>
        <v/>
      </c>
      <c r="P325" s="10">
        <f>IF($B325="","",IFERROR(VLOOKUP($B325,'Cartera'!$A$5:$AC$104,15,FALSE)*VLOOKUP($B325,'Cartera'!$A$5:$AC$104,17,FALSE),0))</f>
        <v/>
      </c>
      <c r="Q325" s="10">
        <f>IF($B325="","",$D325*'Proyección 5 años'!$E$5)</f>
        <v/>
      </c>
      <c r="R325" s="10">
        <f>IF($B325="","",$I325-SUM($J325:$N325,$P325:$Q325))</f>
        <v/>
      </c>
      <c r="S325" s="10">
        <f>IF($B325="","",IF($R325&gt;0,$R325*'Proyección 5 años'!$B$5,0))</f>
        <v/>
      </c>
      <c r="T325" s="10">
        <f>IF($B325="","",$R325-$S325)</f>
        <v/>
      </c>
      <c r="U325" s="10">
        <f>IF($B325="","",MAX(0,IFERROR(VLOOKUP($B325,'Cartera'!$A$5:$AC$104,15,FALSE)-($A325-2026+1)*VLOOKUP($B325,'Cartera'!$A$5:$AC$104,19,FALSE)*12*0.55,0)))</f>
        <v/>
      </c>
      <c r="V325" s="10">
        <f>IF($B325="","",$D325*(1+'Proyección 5 años'!$B$3)^($A325-2026))</f>
        <v/>
      </c>
      <c r="W325" s="11">
        <f>IF($B325="","",'Proyección 5 años'!$B$3)</f>
        <v/>
      </c>
      <c r="X325" s="10">
        <f>IF($B325="","",$V325-$U325)</f>
        <v/>
      </c>
      <c r="Y325" s="11">
        <f>IF($B325="","",IFERROR($T325/$D325,0))</f>
        <v/>
      </c>
    </row>
    <row r="326" ht="21" customHeight="1">
      <c r="A326" s="3" t="n"/>
      <c r="B326" s="3" t="n"/>
      <c r="C326" s="15">
        <f>IF($B326="","",IFERROR(VLOOKUP($B326,'Cartera'!$A$5:$AC$104,5,FALSE),""))</f>
        <v/>
      </c>
      <c r="D326" s="7">
        <f>IF($B326="","",IFERROR(VLOOKUP($B326,'Cartera'!$A$5:$AC$104,14,FALSE),0))</f>
        <v/>
      </c>
      <c r="E326" s="7">
        <f>IF($B326="","",IFERROR(VLOOKUP($B326,'Cartera'!$A$5:$AC$104,20,FALSE)*(1+$F326)^($A326-2026),0))</f>
        <v/>
      </c>
      <c r="F326" s="9">
        <f>IF($B326="","",IFERROR(VLOOKUP($B326,'Cartera'!$A$5:$AC$104,21,FALSE),0))</f>
        <v/>
      </c>
      <c r="G326" s="7">
        <f>IF($B326="","",$E326*12)</f>
        <v/>
      </c>
      <c r="H326" s="9">
        <f>IF($B326="","",IFERROR(VLOOKUP($B326,'Cartera'!$A$5:$AC$104,25,FALSE),'Proyección 5 años'!$E$4))</f>
        <v/>
      </c>
      <c r="I326" s="7">
        <f>IF($B326="","",$G326*$H326)</f>
        <v/>
      </c>
      <c r="J326" s="7">
        <f>IF($B326="","",IFERROR(VLOOKUP($B326,'Cartera'!$A$5:$AC$104,22,FALSE)*12,0))</f>
        <v/>
      </c>
      <c r="K326" s="7">
        <f>IF($B326="","",IFERROR(VLOOKUP($B326,'Cartera'!$A$5:$AC$104,23,FALSE),0))</f>
        <v/>
      </c>
      <c r="L326" s="7">
        <f>IF($B326="","",IFERROR(VLOOKUP($B326,'Cartera'!$A$5:$AC$104,24,FALSE),0))</f>
        <v/>
      </c>
      <c r="M326" s="7">
        <f>IF($B326="","",$I326*'Proyección 5 años'!$E$3)</f>
        <v/>
      </c>
      <c r="N326" s="7">
        <f>IF($B326="","",$I326*'Proyección 5 años'!$B$4)</f>
        <v/>
      </c>
      <c r="O326" s="7">
        <f>IF($B326="","",SUM($J326:$N326))</f>
        <v/>
      </c>
      <c r="P326" s="7">
        <f>IF($B326="","",IFERROR(VLOOKUP($B326,'Cartera'!$A$5:$AC$104,15,FALSE)*VLOOKUP($B326,'Cartera'!$A$5:$AC$104,17,FALSE),0))</f>
        <v/>
      </c>
      <c r="Q326" s="7">
        <f>IF($B326="","",$D326*'Proyección 5 años'!$E$5)</f>
        <v/>
      </c>
      <c r="R326" s="7">
        <f>IF($B326="","",$I326-SUM($J326:$N326,$P326:$Q326))</f>
        <v/>
      </c>
      <c r="S326" s="7">
        <f>IF($B326="","",IF($R326&gt;0,$R326*'Proyección 5 años'!$B$5,0))</f>
        <v/>
      </c>
      <c r="T326" s="7">
        <f>IF($B326="","",$R326-$S326)</f>
        <v/>
      </c>
      <c r="U326" s="7">
        <f>IF($B326="","",MAX(0,IFERROR(VLOOKUP($B326,'Cartera'!$A$5:$AC$104,15,FALSE)-($A326-2026+1)*VLOOKUP($B326,'Cartera'!$A$5:$AC$104,19,FALSE)*12*0.55,0)))</f>
        <v/>
      </c>
      <c r="V326" s="7">
        <f>IF($B326="","",$D326*(1+'Proyección 5 años'!$B$3)^($A326-2026))</f>
        <v/>
      </c>
      <c r="W326" s="9">
        <f>IF($B326="","",'Proyección 5 años'!$B$3)</f>
        <v/>
      </c>
      <c r="X326" s="7">
        <f>IF($B326="","",$V326-$U326)</f>
        <v/>
      </c>
      <c r="Y326" s="9">
        <f>IF($B326="","",IFERROR($T326/$D326,0))</f>
        <v/>
      </c>
    </row>
    <row r="327" ht="21" customHeight="1">
      <c r="A327" s="3" t="n"/>
      <c r="B327" s="3" t="n"/>
      <c r="C327" s="16">
        <f>IF($B327="","",IFERROR(VLOOKUP($B327,'Cartera'!$A$5:$AC$104,5,FALSE),""))</f>
        <v/>
      </c>
      <c r="D327" s="10">
        <f>IF($B327="","",IFERROR(VLOOKUP($B327,'Cartera'!$A$5:$AC$104,14,FALSE),0))</f>
        <v/>
      </c>
      <c r="E327" s="10">
        <f>IF($B327="","",IFERROR(VLOOKUP($B327,'Cartera'!$A$5:$AC$104,20,FALSE)*(1+$F327)^($A327-2026),0))</f>
        <v/>
      </c>
      <c r="F327" s="11">
        <f>IF($B327="","",IFERROR(VLOOKUP($B327,'Cartera'!$A$5:$AC$104,21,FALSE),0))</f>
        <v/>
      </c>
      <c r="G327" s="10">
        <f>IF($B327="","",$E327*12)</f>
        <v/>
      </c>
      <c r="H327" s="11">
        <f>IF($B327="","",IFERROR(VLOOKUP($B327,'Cartera'!$A$5:$AC$104,25,FALSE),'Proyección 5 años'!$E$4))</f>
        <v/>
      </c>
      <c r="I327" s="10">
        <f>IF($B327="","",$G327*$H327)</f>
        <v/>
      </c>
      <c r="J327" s="10">
        <f>IF($B327="","",IFERROR(VLOOKUP($B327,'Cartera'!$A$5:$AC$104,22,FALSE)*12,0))</f>
        <v/>
      </c>
      <c r="K327" s="10">
        <f>IF($B327="","",IFERROR(VLOOKUP($B327,'Cartera'!$A$5:$AC$104,23,FALSE),0))</f>
        <v/>
      </c>
      <c r="L327" s="10">
        <f>IF($B327="","",IFERROR(VLOOKUP($B327,'Cartera'!$A$5:$AC$104,24,FALSE),0))</f>
        <v/>
      </c>
      <c r="M327" s="10">
        <f>IF($B327="","",$I327*'Proyección 5 años'!$E$3)</f>
        <v/>
      </c>
      <c r="N327" s="10">
        <f>IF($B327="","",$I327*'Proyección 5 años'!$B$4)</f>
        <v/>
      </c>
      <c r="O327" s="10">
        <f>IF($B327="","",SUM($J327:$N327))</f>
        <v/>
      </c>
      <c r="P327" s="10">
        <f>IF($B327="","",IFERROR(VLOOKUP($B327,'Cartera'!$A$5:$AC$104,15,FALSE)*VLOOKUP($B327,'Cartera'!$A$5:$AC$104,17,FALSE),0))</f>
        <v/>
      </c>
      <c r="Q327" s="10">
        <f>IF($B327="","",$D327*'Proyección 5 años'!$E$5)</f>
        <v/>
      </c>
      <c r="R327" s="10">
        <f>IF($B327="","",$I327-SUM($J327:$N327,$P327:$Q327))</f>
        <v/>
      </c>
      <c r="S327" s="10">
        <f>IF($B327="","",IF($R327&gt;0,$R327*'Proyección 5 años'!$B$5,0))</f>
        <v/>
      </c>
      <c r="T327" s="10">
        <f>IF($B327="","",$R327-$S327)</f>
        <v/>
      </c>
      <c r="U327" s="10">
        <f>IF($B327="","",MAX(0,IFERROR(VLOOKUP($B327,'Cartera'!$A$5:$AC$104,15,FALSE)-($A327-2026+1)*VLOOKUP($B327,'Cartera'!$A$5:$AC$104,19,FALSE)*12*0.55,0)))</f>
        <v/>
      </c>
      <c r="V327" s="10">
        <f>IF($B327="","",$D327*(1+'Proyección 5 años'!$B$3)^($A327-2026))</f>
        <v/>
      </c>
      <c r="W327" s="11">
        <f>IF($B327="","",'Proyección 5 años'!$B$3)</f>
        <v/>
      </c>
      <c r="X327" s="10">
        <f>IF($B327="","",$V327-$U327)</f>
        <v/>
      </c>
      <c r="Y327" s="11">
        <f>IF($B327="","",IFERROR($T327/$D327,0))</f>
        <v/>
      </c>
    </row>
    <row r="328" ht="21" customHeight="1">
      <c r="A328" s="3" t="n"/>
      <c r="B328" s="3" t="n"/>
      <c r="C328" s="15">
        <f>IF($B328="","",IFERROR(VLOOKUP($B328,'Cartera'!$A$5:$AC$104,5,FALSE),""))</f>
        <v/>
      </c>
      <c r="D328" s="7">
        <f>IF($B328="","",IFERROR(VLOOKUP($B328,'Cartera'!$A$5:$AC$104,14,FALSE),0))</f>
        <v/>
      </c>
      <c r="E328" s="7">
        <f>IF($B328="","",IFERROR(VLOOKUP($B328,'Cartera'!$A$5:$AC$104,20,FALSE)*(1+$F328)^($A328-2026),0))</f>
        <v/>
      </c>
      <c r="F328" s="9">
        <f>IF($B328="","",IFERROR(VLOOKUP($B328,'Cartera'!$A$5:$AC$104,21,FALSE),0))</f>
        <v/>
      </c>
      <c r="G328" s="7">
        <f>IF($B328="","",$E328*12)</f>
        <v/>
      </c>
      <c r="H328" s="9">
        <f>IF($B328="","",IFERROR(VLOOKUP($B328,'Cartera'!$A$5:$AC$104,25,FALSE),'Proyección 5 años'!$E$4))</f>
        <v/>
      </c>
      <c r="I328" s="7">
        <f>IF($B328="","",$G328*$H328)</f>
        <v/>
      </c>
      <c r="J328" s="7">
        <f>IF($B328="","",IFERROR(VLOOKUP($B328,'Cartera'!$A$5:$AC$104,22,FALSE)*12,0))</f>
        <v/>
      </c>
      <c r="K328" s="7">
        <f>IF($B328="","",IFERROR(VLOOKUP($B328,'Cartera'!$A$5:$AC$104,23,FALSE),0))</f>
        <v/>
      </c>
      <c r="L328" s="7">
        <f>IF($B328="","",IFERROR(VLOOKUP($B328,'Cartera'!$A$5:$AC$104,24,FALSE),0))</f>
        <v/>
      </c>
      <c r="M328" s="7">
        <f>IF($B328="","",$I328*'Proyección 5 años'!$E$3)</f>
        <v/>
      </c>
      <c r="N328" s="7">
        <f>IF($B328="","",$I328*'Proyección 5 años'!$B$4)</f>
        <v/>
      </c>
      <c r="O328" s="7">
        <f>IF($B328="","",SUM($J328:$N328))</f>
        <v/>
      </c>
      <c r="P328" s="7">
        <f>IF($B328="","",IFERROR(VLOOKUP($B328,'Cartera'!$A$5:$AC$104,15,FALSE)*VLOOKUP($B328,'Cartera'!$A$5:$AC$104,17,FALSE),0))</f>
        <v/>
      </c>
      <c r="Q328" s="7">
        <f>IF($B328="","",$D328*'Proyección 5 años'!$E$5)</f>
        <v/>
      </c>
      <c r="R328" s="7">
        <f>IF($B328="","",$I328-SUM($J328:$N328,$P328:$Q328))</f>
        <v/>
      </c>
      <c r="S328" s="7">
        <f>IF($B328="","",IF($R328&gt;0,$R328*'Proyección 5 años'!$B$5,0))</f>
        <v/>
      </c>
      <c r="T328" s="7">
        <f>IF($B328="","",$R328-$S328)</f>
        <v/>
      </c>
      <c r="U328" s="7">
        <f>IF($B328="","",MAX(0,IFERROR(VLOOKUP($B328,'Cartera'!$A$5:$AC$104,15,FALSE)-($A328-2026+1)*VLOOKUP($B328,'Cartera'!$A$5:$AC$104,19,FALSE)*12*0.55,0)))</f>
        <v/>
      </c>
      <c r="V328" s="7">
        <f>IF($B328="","",$D328*(1+'Proyección 5 años'!$B$3)^($A328-2026))</f>
        <v/>
      </c>
      <c r="W328" s="9">
        <f>IF($B328="","",'Proyección 5 años'!$B$3)</f>
        <v/>
      </c>
      <c r="X328" s="7">
        <f>IF($B328="","",$V328-$U328)</f>
        <v/>
      </c>
      <c r="Y328" s="9">
        <f>IF($B328="","",IFERROR($T328/$D328,0))</f>
        <v/>
      </c>
    </row>
    <row r="329" ht="21" customHeight="1">
      <c r="A329" s="3" t="n"/>
      <c r="B329" s="3" t="n"/>
      <c r="C329" s="16">
        <f>IF($B329="","",IFERROR(VLOOKUP($B329,'Cartera'!$A$5:$AC$104,5,FALSE),""))</f>
        <v/>
      </c>
      <c r="D329" s="10">
        <f>IF($B329="","",IFERROR(VLOOKUP($B329,'Cartera'!$A$5:$AC$104,14,FALSE),0))</f>
        <v/>
      </c>
      <c r="E329" s="10">
        <f>IF($B329="","",IFERROR(VLOOKUP($B329,'Cartera'!$A$5:$AC$104,20,FALSE)*(1+$F329)^($A329-2026),0))</f>
        <v/>
      </c>
      <c r="F329" s="11">
        <f>IF($B329="","",IFERROR(VLOOKUP($B329,'Cartera'!$A$5:$AC$104,21,FALSE),0))</f>
        <v/>
      </c>
      <c r="G329" s="10">
        <f>IF($B329="","",$E329*12)</f>
        <v/>
      </c>
      <c r="H329" s="11">
        <f>IF($B329="","",IFERROR(VLOOKUP($B329,'Cartera'!$A$5:$AC$104,25,FALSE),'Proyección 5 años'!$E$4))</f>
        <v/>
      </c>
      <c r="I329" s="10">
        <f>IF($B329="","",$G329*$H329)</f>
        <v/>
      </c>
      <c r="J329" s="10">
        <f>IF($B329="","",IFERROR(VLOOKUP($B329,'Cartera'!$A$5:$AC$104,22,FALSE)*12,0))</f>
        <v/>
      </c>
      <c r="K329" s="10">
        <f>IF($B329="","",IFERROR(VLOOKUP($B329,'Cartera'!$A$5:$AC$104,23,FALSE),0))</f>
        <v/>
      </c>
      <c r="L329" s="10">
        <f>IF($B329="","",IFERROR(VLOOKUP($B329,'Cartera'!$A$5:$AC$104,24,FALSE),0))</f>
        <v/>
      </c>
      <c r="M329" s="10">
        <f>IF($B329="","",$I329*'Proyección 5 años'!$E$3)</f>
        <v/>
      </c>
      <c r="N329" s="10">
        <f>IF($B329="","",$I329*'Proyección 5 años'!$B$4)</f>
        <v/>
      </c>
      <c r="O329" s="10">
        <f>IF($B329="","",SUM($J329:$N329))</f>
        <v/>
      </c>
      <c r="P329" s="10">
        <f>IF($B329="","",IFERROR(VLOOKUP($B329,'Cartera'!$A$5:$AC$104,15,FALSE)*VLOOKUP($B329,'Cartera'!$A$5:$AC$104,17,FALSE),0))</f>
        <v/>
      </c>
      <c r="Q329" s="10">
        <f>IF($B329="","",$D329*'Proyección 5 años'!$E$5)</f>
        <v/>
      </c>
      <c r="R329" s="10">
        <f>IF($B329="","",$I329-SUM($J329:$N329,$P329:$Q329))</f>
        <v/>
      </c>
      <c r="S329" s="10">
        <f>IF($B329="","",IF($R329&gt;0,$R329*'Proyección 5 años'!$B$5,0))</f>
        <v/>
      </c>
      <c r="T329" s="10">
        <f>IF($B329="","",$R329-$S329)</f>
        <v/>
      </c>
      <c r="U329" s="10">
        <f>IF($B329="","",MAX(0,IFERROR(VLOOKUP($B329,'Cartera'!$A$5:$AC$104,15,FALSE)-($A329-2026+1)*VLOOKUP($B329,'Cartera'!$A$5:$AC$104,19,FALSE)*12*0.55,0)))</f>
        <v/>
      </c>
      <c r="V329" s="10">
        <f>IF($B329="","",$D329*(1+'Proyección 5 años'!$B$3)^($A329-2026))</f>
        <v/>
      </c>
      <c r="W329" s="11">
        <f>IF($B329="","",'Proyección 5 años'!$B$3)</f>
        <v/>
      </c>
      <c r="X329" s="10">
        <f>IF($B329="","",$V329-$U329)</f>
        <v/>
      </c>
      <c r="Y329" s="11">
        <f>IF($B329="","",IFERROR($T329/$D329,0))</f>
        <v/>
      </c>
    </row>
    <row r="330" ht="21" customHeight="1">
      <c r="A330" s="3" t="n"/>
      <c r="B330" s="3" t="n"/>
      <c r="C330" s="15">
        <f>IF($B330="","",IFERROR(VLOOKUP($B330,'Cartera'!$A$5:$AC$104,5,FALSE),""))</f>
        <v/>
      </c>
      <c r="D330" s="7">
        <f>IF($B330="","",IFERROR(VLOOKUP($B330,'Cartera'!$A$5:$AC$104,14,FALSE),0))</f>
        <v/>
      </c>
      <c r="E330" s="7">
        <f>IF($B330="","",IFERROR(VLOOKUP($B330,'Cartera'!$A$5:$AC$104,20,FALSE)*(1+$F330)^($A330-2026),0))</f>
        <v/>
      </c>
      <c r="F330" s="9">
        <f>IF($B330="","",IFERROR(VLOOKUP($B330,'Cartera'!$A$5:$AC$104,21,FALSE),0))</f>
        <v/>
      </c>
      <c r="G330" s="7">
        <f>IF($B330="","",$E330*12)</f>
        <v/>
      </c>
      <c r="H330" s="9">
        <f>IF($B330="","",IFERROR(VLOOKUP($B330,'Cartera'!$A$5:$AC$104,25,FALSE),'Proyección 5 años'!$E$4))</f>
        <v/>
      </c>
      <c r="I330" s="7">
        <f>IF($B330="","",$G330*$H330)</f>
        <v/>
      </c>
      <c r="J330" s="7">
        <f>IF($B330="","",IFERROR(VLOOKUP($B330,'Cartera'!$A$5:$AC$104,22,FALSE)*12,0))</f>
        <v/>
      </c>
      <c r="K330" s="7">
        <f>IF($B330="","",IFERROR(VLOOKUP($B330,'Cartera'!$A$5:$AC$104,23,FALSE),0))</f>
        <v/>
      </c>
      <c r="L330" s="7">
        <f>IF($B330="","",IFERROR(VLOOKUP($B330,'Cartera'!$A$5:$AC$104,24,FALSE),0))</f>
        <v/>
      </c>
      <c r="M330" s="7">
        <f>IF($B330="","",$I330*'Proyección 5 años'!$E$3)</f>
        <v/>
      </c>
      <c r="N330" s="7">
        <f>IF($B330="","",$I330*'Proyección 5 años'!$B$4)</f>
        <v/>
      </c>
      <c r="O330" s="7">
        <f>IF($B330="","",SUM($J330:$N330))</f>
        <v/>
      </c>
      <c r="P330" s="7">
        <f>IF($B330="","",IFERROR(VLOOKUP($B330,'Cartera'!$A$5:$AC$104,15,FALSE)*VLOOKUP($B330,'Cartera'!$A$5:$AC$104,17,FALSE),0))</f>
        <v/>
      </c>
      <c r="Q330" s="7">
        <f>IF($B330="","",$D330*'Proyección 5 años'!$E$5)</f>
        <v/>
      </c>
      <c r="R330" s="7">
        <f>IF($B330="","",$I330-SUM($J330:$N330,$P330:$Q330))</f>
        <v/>
      </c>
      <c r="S330" s="7">
        <f>IF($B330="","",IF($R330&gt;0,$R330*'Proyección 5 años'!$B$5,0))</f>
        <v/>
      </c>
      <c r="T330" s="7">
        <f>IF($B330="","",$R330-$S330)</f>
        <v/>
      </c>
      <c r="U330" s="7">
        <f>IF($B330="","",MAX(0,IFERROR(VLOOKUP($B330,'Cartera'!$A$5:$AC$104,15,FALSE)-($A330-2026+1)*VLOOKUP($B330,'Cartera'!$A$5:$AC$104,19,FALSE)*12*0.55,0)))</f>
        <v/>
      </c>
      <c r="V330" s="7">
        <f>IF($B330="","",$D330*(1+'Proyección 5 años'!$B$3)^($A330-2026))</f>
        <v/>
      </c>
      <c r="W330" s="9">
        <f>IF($B330="","",'Proyección 5 años'!$B$3)</f>
        <v/>
      </c>
      <c r="X330" s="7">
        <f>IF($B330="","",$V330-$U330)</f>
        <v/>
      </c>
      <c r="Y330" s="9">
        <f>IF($B330="","",IFERROR($T330/$D330,0))</f>
        <v/>
      </c>
    </row>
    <row r="331" ht="21" customHeight="1">
      <c r="A331" s="3" t="n"/>
      <c r="B331" s="3" t="n"/>
      <c r="C331" s="16">
        <f>IF($B331="","",IFERROR(VLOOKUP($B331,'Cartera'!$A$5:$AC$104,5,FALSE),""))</f>
        <v/>
      </c>
      <c r="D331" s="10">
        <f>IF($B331="","",IFERROR(VLOOKUP($B331,'Cartera'!$A$5:$AC$104,14,FALSE),0))</f>
        <v/>
      </c>
      <c r="E331" s="10">
        <f>IF($B331="","",IFERROR(VLOOKUP($B331,'Cartera'!$A$5:$AC$104,20,FALSE)*(1+$F331)^($A331-2026),0))</f>
        <v/>
      </c>
      <c r="F331" s="11">
        <f>IF($B331="","",IFERROR(VLOOKUP($B331,'Cartera'!$A$5:$AC$104,21,FALSE),0))</f>
        <v/>
      </c>
      <c r="G331" s="10">
        <f>IF($B331="","",$E331*12)</f>
        <v/>
      </c>
      <c r="H331" s="11">
        <f>IF($B331="","",IFERROR(VLOOKUP($B331,'Cartera'!$A$5:$AC$104,25,FALSE),'Proyección 5 años'!$E$4))</f>
        <v/>
      </c>
      <c r="I331" s="10">
        <f>IF($B331="","",$G331*$H331)</f>
        <v/>
      </c>
      <c r="J331" s="10">
        <f>IF($B331="","",IFERROR(VLOOKUP($B331,'Cartera'!$A$5:$AC$104,22,FALSE)*12,0))</f>
        <v/>
      </c>
      <c r="K331" s="10">
        <f>IF($B331="","",IFERROR(VLOOKUP($B331,'Cartera'!$A$5:$AC$104,23,FALSE),0))</f>
        <v/>
      </c>
      <c r="L331" s="10">
        <f>IF($B331="","",IFERROR(VLOOKUP($B331,'Cartera'!$A$5:$AC$104,24,FALSE),0))</f>
        <v/>
      </c>
      <c r="M331" s="10">
        <f>IF($B331="","",$I331*'Proyección 5 años'!$E$3)</f>
        <v/>
      </c>
      <c r="N331" s="10">
        <f>IF($B331="","",$I331*'Proyección 5 años'!$B$4)</f>
        <v/>
      </c>
      <c r="O331" s="10">
        <f>IF($B331="","",SUM($J331:$N331))</f>
        <v/>
      </c>
      <c r="P331" s="10">
        <f>IF($B331="","",IFERROR(VLOOKUP($B331,'Cartera'!$A$5:$AC$104,15,FALSE)*VLOOKUP($B331,'Cartera'!$A$5:$AC$104,17,FALSE),0))</f>
        <v/>
      </c>
      <c r="Q331" s="10">
        <f>IF($B331="","",$D331*'Proyección 5 años'!$E$5)</f>
        <v/>
      </c>
      <c r="R331" s="10">
        <f>IF($B331="","",$I331-SUM($J331:$N331,$P331:$Q331))</f>
        <v/>
      </c>
      <c r="S331" s="10">
        <f>IF($B331="","",IF($R331&gt;0,$R331*'Proyección 5 años'!$B$5,0))</f>
        <v/>
      </c>
      <c r="T331" s="10">
        <f>IF($B331="","",$R331-$S331)</f>
        <v/>
      </c>
      <c r="U331" s="10">
        <f>IF($B331="","",MAX(0,IFERROR(VLOOKUP($B331,'Cartera'!$A$5:$AC$104,15,FALSE)-($A331-2026+1)*VLOOKUP($B331,'Cartera'!$A$5:$AC$104,19,FALSE)*12*0.55,0)))</f>
        <v/>
      </c>
      <c r="V331" s="10">
        <f>IF($B331="","",$D331*(1+'Proyección 5 años'!$B$3)^($A331-2026))</f>
        <v/>
      </c>
      <c r="W331" s="11">
        <f>IF($B331="","",'Proyección 5 años'!$B$3)</f>
        <v/>
      </c>
      <c r="X331" s="10">
        <f>IF($B331="","",$V331-$U331)</f>
        <v/>
      </c>
      <c r="Y331" s="11">
        <f>IF($B331="","",IFERROR($T331/$D331,0))</f>
        <v/>
      </c>
    </row>
    <row r="332" ht="21" customHeight="1">
      <c r="A332" s="3" t="n"/>
      <c r="B332" s="3" t="n"/>
      <c r="C332" s="15">
        <f>IF($B332="","",IFERROR(VLOOKUP($B332,'Cartera'!$A$5:$AC$104,5,FALSE),""))</f>
        <v/>
      </c>
      <c r="D332" s="7">
        <f>IF($B332="","",IFERROR(VLOOKUP($B332,'Cartera'!$A$5:$AC$104,14,FALSE),0))</f>
        <v/>
      </c>
      <c r="E332" s="7">
        <f>IF($B332="","",IFERROR(VLOOKUP($B332,'Cartera'!$A$5:$AC$104,20,FALSE)*(1+$F332)^($A332-2026),0))</f>
        <v/>
      </c>
      <c r="F332" s="9">
        <f>IF($B332="","",IFERROR(VLOOKUP($B332,'Cartera'!$A$5:$AC$104,21,FALSE),0))</f>
        <v/>
      </c>
      <c r="G332" s="7">
        <f>IF($B332="","",$E332*12)</f>
        <v/>
      </c>
      <c r="H332" s="9">
        <f>IF($B332="","",IFERROR(VLOOKUP($B332,'Cartera'!$A$5:$AC$104,25,FALSE),'Proyección 5 años'!$E$4))</f>
        <v/>
      </c>
      <c r="I332" s="7">
        <f>IF($B332="","",$G332*$H332)</f>
        <v/>
      </c>
      <c r="J332" s="7">
        <f>IF($B332="","",IFERROR(VLOOKUP($B332,'Cartera'!$A$5:$AC$104,22,FALSE)*12,0))</f>
        <v/>
      </c>
      <c r="K332" s="7">
        <f>IF($B332="","",IFERROR(VLOOKUP($B332,'Cartera'!$A$5:$AC$104,23,FALSE),0))</f>
        <v/>
      </c>
      <c r="L332" s="7">
        <f>IF($B332="","",IFERROR(VLOOKUP($B332,'Cartera'!$A$5:$AC$104,24,FALSE),0))</f>
        <v/>
      </c>
      <c r="M332" s="7">
        <f>IF($B332="","",$I332*'Proyección 5 años'!$E$3)</f>
        <v/>
      </c>
      <c r="N332" s="7">
        <f>IF($B332="","",$I332*'Proyección 5 años'!$B$4)</f>
        <v/>
      </c>
      <c r="O332" s="7">
        <f>IF($B332="","",SUM($J332:$N332))</f>
        <v/>
      </c>
      <c r="P332" s="7">
        <f>IF($B332="","",IFERROR(VLOOKUP($B332,'Cartera'!$A$5:$AC$104,15,FALSE)*VLOOKUP($B332,'Cartera'!$A$5:$AC$104,17,FALSE),0))</f>
        <v/>
      </c>
      <c r="Q332" s="7">
        <f>IF($B332="","",$D332*'Proyección 5 años'!$E$5)</f>
        <v/>
      </c>
      <c r="R332" s="7">
        <f>IF($B332="","",$I332-SUM($J332:$N332,$P332:$Q332))</f>
        <v/>
      </c>
      <c r="S332" s="7">
        <f>IF($B332="","",IF($R332&gt;0,$R332*'Proyección 5 años'!$B$5,0))</f>
        <v/>
      </c>
      <c r="T332" s="7">
        <f>IF($B332="","",$R332-$S332)</f>
        <v/>
      </c>
      <c r="U332" s="7">
        <f>IF($B332="","",MAX(0,IFERROR(VLOOKUP($B332,'Cartera'!$A$5:$AC$104,15,FALSE)-($A332-2026+1)*VLOOKUP($B332,'Cartera'!$A$5:$AC$104,19,FALSE)*12*0.55,0)))</f>
        <v/>
      </c>
      <c r="V332" s="7">
        <f>IF($B332="","",$D332*(1+'Proyección 5 años'!$B$3)^($A332-2026))</f>
        <v/>
      </c>
      <c r="W332" s="9">
        <f>IF($B332="","",'Proyección 5 años'!$B$3)</f>
        <v/>
      </c>
      <c r="X332" s="7">
        <f>IF($B332="","",$V332-$U332)</f>
        <v/>
      </c>
      <c r="Y332" s="9">
        <f>IF($B332="","",IFERROR($T332/$D332,0))</f>
        <v/>
      </c>
    </row>
    <row r="333" ht="21" customHeight="1">
      <c r="A333" s="3" t="n"/>
      <c r="B333" s="3" t="n"/>
      <c r="C333" s="16">
        <f>IF($B333="","",IFERROR(VLOOKUP($B333,'Cartera'!$A$5:$AC$104,5,FALSE),""))</f>
        <v/>
      </c>
      <c r="D333" s="10">
        <f>IF($B333="","",IFERROR(VLOOKUP($B333,'Cartera'!$A$5:$AC$104,14,FALSE),0))</f>
        <v/>
      </c>
      <c r="E333" s="10">
        <f>IF($B333="","",IFERROR(VLOOKUP($B333,'Cartera'!$A$5:$AC$104,20,FALSE)*(1+$F333)^($A333-2026),0))</f>
        <v/>
      </c>
      <c r="F333" s="11">
        <f>IF($B333="","",IFERROR(VLOOKUP($B333,'Cartera'!$A$5:$AC$104,21,FALSE),0))</f>
        <v/>
      </c>
      <c r="G333" s="10">
        <f>IF($B333="","",$E333*12)</f>
        <v/>
      </c>
      <c r="H333" s="11">
        <f>IF($B333="","",IFERROR(VLOOKUP($B333,'Cartera'!$A$5:$AC$104,25,FALSE),'Proyección 5 años'!$E$4))</f>
        <v/>
      </c>
      <c r="I333" s="10">
        <f>IF($B333="","",$G333*$H333)</f>
        <v/>
      </c>
      <c r="J333" s="10">
        <f>IF($B333="","",IFERROR(VLOOKUP($B333,'Cartera'!$A$5:$AC$104,22,FALSE)*12,0))</f>
        <v/>
      </c>
      <c r="K333" s="10">
        <f>IF($B333="","",IFERROR(VLOOKUP($B333,'Cartera'!$A$5:$AC$104,23,FALSE),0))</f>
        <v/>
      </c>
      <c r="L333" s="10">
        <f>IF($B333="","",IFERROR(VLOOKUP($B333,'Cartera'!$A$5:$AC$104,24,FALSE),0))</f>
        <v/>
      </c>
      <c r="M333" s="10">
        <f>IF($B333="","",$I333*'Proyección 5 años'!$E$3)</f>
        <v/>
      </c>
      <c r="N333" s="10">
        <f>IF($B333="","",$I333*'Proyección 5 años'!$B$4)</f>
        <v/>
      </c>
      <c r="O333" s="10">
        <f>IF($B333="","",SUM($J333:$N333))</f>
        <v/>
      </c>
      <c r="P333" s="10">
        <f>IF($B333="","",IFERROR(VLOOKUP($B333,'Cartera'!$A$5:$AC$104,15,FALSE)*VLOOKUP($B333,'Cartera'!$A$5:$AC$104,17,FALSE),0))</f>
        <v/>
      </c>
      <c r="Q333" s="10">
        <f>IF($B333="","",$D333*'Proyección 5 años'!$E$5)</f>
        <v/>
      </c>
      <c r="R333" s="10">
        <f>IF($B333="","",$I333-SUM($J333:$N333,$P333:$Q333))</f>
        <v/>
      </c>
      <c r="S333" s="10">
        <f>IF($B333="","",IF($R333&gt;0,$R333*'Proyección 5 años'!$B$5,0))</f>
        <v/>
      </c>
      <c r="T333" s="10">
        <f>IF($B333="","",$R333-$S333)</f>
        <v/>
      </c>
      <c r="U333" s="10">
        <f>IF($B333="","",MAX(0,IFERROR(VLOOKUP($B333,'Cartera'!$A$5:$AC$104,15,FALSE)-($A333-2026+1)*VLOOKUP($B333,'Cartera'!$A$5:$AC$104,19,FALSE)*12*0.55,0)))</f>
        <v/>
      </c>
      <c r="V333" s="10">
        <f>IF($B333="","",$D333*(1+'Proyección 5 años'!$B$3)^($A333-2026))</f>
        <v/>
      </c>
      <c r="W333" s="11">
        <f>IF($B333="","",'Proyección 5 años'!$B$3)</f>
        <v/>
      </c>
      <c r="X333" s="10">
        <f>IF($B333="","",$V333-$U333)</f>
        <v/>
      </c>
      <c r="Y333" s="11">
        <f>IF($B333="","",IFERROR($T333/$D333,0))</f>
        <v/>
      </c>
    </row>
    <row r="334" ht="21" customHeight="1">
      <c r="A334" s="3" t="n"/>
      <c r="B334" s="3" t="n"/>
      <c r="C334" s="15">
        <f>IF($B334="","",IFERROR(VLOOKUP($B334,'Cartera'!$A$5:$AC$104,5,FALSE),""))</f>
        <v/>
      </c>
      <c r="D334" s="7">
        <f>IF($B334="","",IFERROR(VLOOKUP($B334,'Cartera'!$A$5:$AC$104,14,FALSE),0))</f>
        <v/>
      </c>
      <c r="E334" s="7">
        <f>IF($B334="","",IFERROR(VLOOKUP($B334,'Cartera'!$A$5:$AC$104,20,FALSE)*(1+$F334)^($A334-2026),0))</f>
        <v/>
      </c>
      <c r="F334" s="9">
        <f>IF($B334="","",IFERROR(VLOOKUP($B334,'Cartera'!$A$5:$AC$104,21,FALSE),0))</f>
        <v/>
      </c>
      <c r="G334" s="7">
        <f>IF($B334="","",$E334*12)</f>
        <v/>
      </c>
      <c r="H334" s="9">
        <f>IF($B334="","",IFERROR(VLOOKUP($B334,'Cartera'!$A$5:$AC$104,25,FALSE),'Proyección 5 años'!$E$4))</f>
        <v/>
      </c>
      <c r="I334" s="7">
        <f>IF($B334="","",$G334*$H334)</f>
        <v/>
      </c>
      <c r="J334" s="7">
        <f>IF($B334="","",IFERROR(VLOOKUP($B334,'Cartera'!$A$5:$AC$104,22,FALSE)*12,0))</f>
        <v/>
      </c>
      <c r="K334" s="7">
        <f>IF($B334="","",IFERROR(VLOOKUP($B334,'Cartera'!$A$5:$AC$104,23,FALSE),0))</f>
        <v/>
      </c>
      <c r="L334" s="7">
        <f>IF($B334="","",IFERROR(VLOOKUP($B334,'Cartera'!$A$5:$AC$104,24,FALSE),0))</f>
        <v/>
      </c>
      <c r="M334" s="7">
        <f>IF($B334="","",$I334*'Proyección 5 años'!$E$3)</f>
        <v/>
      </c>
      <c r="N334" s="7">
        <f>IF($B334="","",$I334*'Proyección 5 años'!$B$4)</f>
        <v/>
      </c>
      <c r="O334" s="7">
        <f>IF($B334="","",SUM($J334:$N334))</f>
        <v/>
      </c>
      <c r="P334" s="7">
        <f>IF($B334="","",IFERROR(VLOOKUP($B334,'Cartera'!$A$5:$AC$104,15,FALSE)*VLOOKUP($B334,'Cartera'!$A$5:$AC$104,17,FALSE),0))</f>
        <v/>
      </c>
      <c r="Q334" s="7">
        <f>IF($B334="","",$D334*'Proyección 5 años'!$E$5)</f>
        <v/>
      </c>
      <c r="R334" s="7">
        <f>IF($B334="","",$I334-SUM($J334:$N334,$P334:$Q334))</f>
        <v/>
      </c>
      <c r="S334" s="7">
        <f>IF($B334="","",IF($R334&gt;0,$R334*'Proyección 5 años'!$B$5,0))</f>
        <v/>
      </c>
      <c r="T334" s="7">
        <f>IF($B334="","",$R334-$S334)</f>
        <v/>
      </c>
      <c r="U334" s="7">
        <f>IF($B334="","",MAX(0,IFERROR(VLOOKUP($B334,'Cartera'!$A$5:$AC$104,15,FALSE)-($A334-2026+1)*VLOOKUP($B334,'Cartera'!$A$5:$AC$104,19,FALSE)*12*0.55,0)))</f>
        <v/>
      </c>
      <c r="V334" s="7">
        <f>IF($B334="","",$D334*(1+'Proyección 5 años'!$B$3)^($A334-2026))</f>
        <v/>
      </c>
      <c r="W334" s="9">
        <f>IF($B334="","",'Proyección 5 años'!$B$3)</f>
        <v/>
      </c>
      <c r="X334" s="7">
        <f>IF($B334="","",$V334-$U334)</f>
        <v/>
      </c>
      <c r="Y334" s="9">
        <f>IF($B334="","",IFERROR($T334/$D334,0))</f>
        <v/>
      </c>
    </row>
    <row r="335" ht="21" customHeight="1">
      <c r="A335" s="3" t="n"/>
      <c r="B335" s="3" t="n"/>
      <c r="C335" s="16">
        <f>IF($B335="","",IFERROR(VLOOKUP($B335,'Cartera'!$A$5:$AC$104,5,FALSE),""))</f>
        <v/>
      </c>
      <c r="D335" s="10">
        <f>IF($B335="","",IFERROR(VLOOKUP($B335,'Cartera'!$A$5:$AC$104,14,FALSE),0))</f>
        <v/>
      </c>
      <c r="E335" s="10">
        <f>IF($B335="","",IFERROR(VLOOKUP($B335,'Cartera'!$A$5:$AC$104,20,FALSE)*(1+$F335)^($A335-2026),0))</f>
        <v/>
      </c>
      <c r="F335" s="11">
        <f>IF($B335="","",IFERROR(VLOOKUP($B335,'Cartera'!$A$5:$AC$104,21,FALSE),0))</f>
        <v/>
      </c>
      <c r="G335" s="10">
        <f>IF($B335="","",$E335*12)</f>
        <v/>
      </c>
      <c r="H335" s="11">
        <f>IF($B335="","",IFERROR(VLOOKUP($B335,'Cartera'!$A$5:$AC$104,25,FALSE),'Proyección 5 años'!$E$4))</f>
        <v/>
      </c>
      <c r="I335" s="10">
        <f>IF($B335="","",$G335*$H335)</f>
        <v/>
      </c>
      <c r="J335" s="10">
        <f>IF($B335="","",IFERROR(VLOOKUP($B335,'Cartera'!$A$5:$AC$104,22,FALSE)*12,0))</f>
        <v/>
      </c>
      <c r="K335" s="10">
        <f>IF($B335="","",IFERROR(VLOOKUP($B335,'Cartera'!$A$5:$AC$104,23,FALSE),0))</f>
        <v/>
      </c>
      <c r="L335" s="10">
        <f>IF($B335="","",IFERROR(VLOOKUP($B335,'Cartera'!$A$5:$AC$104,24,FALSE),0))</f>
        <v/>
      </c>
      <c r="M335" s="10">
        <f>IF($B335="","",$I335*'Proyección 5 años'!$E$3)</f>
        <v/>
      </c>
      <c r="N335" s="10">
        <f>IF($B335="","",$I335*'Proyección 5 años'!$B$4)</f>
        <v/>
      </c>
      <c r="O335" s="10">
        <f>IF($B335="","",SUM($J335:$N335))</f>
        <v/>
      </c>
      <c r="P335" s="10">
        <f>IF($B335="","",IFERROR(VLOOKUP($B335,'Cartera'!$A$5:$AC$104,15,FALSE)*VLOOKUP($B335,'Cartera'!$A$5:$AC$104,17,FALSE),0))</f>
        <v/>
      </c>
      <c r="Q335" s="10">
        <f>IF($B335="","",$D335*'Proyección 5 años'!$E$5)</f>
        <v/>
      </c>
      <c r="R335" s="10">
        <f>IF($B335="","",$I335-SUM($J335:$N335,$P335:$Q335))</f>
        <v/>
      </c>
      <c r="S335" s="10">
        <f>IF($B335="","",IF($R335&gt;0,$R335*'Proyección 5 años'!$B$5,0))</f>
        <v/>
      </c>
      <c r="T335" s="10">
        <f>IF($B335="","",$R335-$S335)</f>
        <v/>
      </c>
      <c r="U335" s="10">
        <f>IF($B335="","",MAX(0,IFERROR(VLOOKUP($B335,'Cartera'!$A$5:$AC$104,15,FALSE)-($A335-2026+1)*VLOOKUP($B335,'Cartera'!$A$5:$AC$104,19,FALSE)*12*0.55,0)))</f>
        <v/>
      </c>
      <c r="V335" s="10">
        <f>IF($B335="","",$D335*(1+'Proyección 5 años'!$B$3)^($A335-2026))</f>
        <v/>
      </c>
      <c r="W335" s="11">
        <f>IF($B335="","",'Proyección 5 años'!$B$3)</f>
        <v/>
      </c>
      <c r="X335" s="10">
        <f>IF($B335="","",$V335-$U335)</f>
        <v/>
      </c>
      <c r="Y335" s="11">
        <f>IF($B335="","",IFERROR($T335/$D335,0))</f>
        <v/>
      </c>
    </row>
    <row r="336" ht="21" customHeight="1">
      <c r="A336" s="3" t="n"/>
      <c r="B336" s="3" t="n"/>
      <c r="C336" s="15">
        <f>IF($B336="","",IFERROR(VLOOKUP($B336,'Cartera'!$A$5:$AC$104,5,FALSE),""))</f>
        <v/>
      </c>
      <c r="D336" s="7">
        <f>IF($B336="","",IFERROR(VLOOKUP($B336,'Cartera'!$A$5:$AC$104,14,FALSE),0))</f>
        <v/>
      </c>
      <c r="E336" s="7">
        <f>IF($B336="","",IFERROR(VLOOKUP($B336,'Cartera'!$A$5:$AC$104,20,FALSE)*(1+$F336)^($A336-2026),0))</f>
        <v/>
      </c>
      <c r="F336" s="9">
        <f>IF($B336="","",IFERROR(VLOOKUP($B336,'Cartera'!$A$5:$AC$104,21,FALSE),0))</f>
        <v/>
      </c>
      <c r="G336" s="7">
        <f>IF($B336="","",$E336*12)</f>
        <v/>
      </c>
      <c r="H336" s="9">
        <f>IF($B336="","",IFERROR(VLOOKUP($B336,'Cartera'!$A$5:$AC$104,25,FALSE),'Proyección 5 años'!$E$4))</f>
        <v/>
      </c>
      <c r="I336" s="7">
        <f>IF($B336="","",$G336*$H336)</f>
        <v/>
      </c>
      <c r="J336" s="7">
        <f>IF($B336="","",IFERROR(VLOOKUP($B336,'Cartera'!$A$5:$AC$104,22,FALSE)*12,0))</f>
        <v/>
      </c>
      <c r="K336" s="7">
        <f>IF($B336="","",IFERROR(VLOOKUP($B336,'Cartera'!$A$5:$AC$104,23,FALSE),0))</f>
        <v/>
      </c>
      <c r="L336" s="7">
        <f>IF($B336="","",IFERROR(VLOOKUP($B336,'Cartera'!$A$5:$AC$104,24,FALSE),0))</f>
        <v/>
      </c>
      <c r="M336" s="7">
        <f>IF($B336="","",$I336*'Proyección 5 años'!$E$3)</f>
        <v/>
      </c>
      <c r="N336" s="7">
        <f>IF($B336="","",$I336*'Proyección 5 años'!$B$4)</f>
        <v/>
      </c>
      <c r="O336" s="7">
        <f>IF($B336="","",SUM($J336:$N336))</f>
        <v/>
      </c>
      <c r="P336" s="7">
        <f>IF($B336="","",IFERROR(VLOOKUP($B336,'Cartera'!$A$5:$AC$104,15,FALSE)*VLOOKUP($B336,'Cartera'!$A$5:$AC$104,17,FALSE),0))</f>
        <v/>
      </c>
      <c r="Q336" s="7">
        <f>IF($B336="","",$D336*'Proyección 5 años'!$E$5)</f>
        <v/>
      </c>
      <c r="R336" s="7">
        <f>IF($B336="","",$I336-SUM($J336:$N336,$P336:$Q336))</f>
        <v/>
      </c>
      <c r="S336" s="7">
        <f>IF($B336="","",IF($R336&gt;0,$R336*'Proyección 5 años'!$B$5,0))</f>
        <v/>
      </c>
      <c r="T336" s="7">
        <f>IF($B336="","",$R336-$S336)</f>
        <v/>
      </c>
      <c r="U336" s="7">
        <f>IF($B336="","",MAX(0,IFERROR(VLOOKUP($B336,'Cartera'!$A$5:$AC$104,15,FALSE)-($A336-2026+1)*VLOOKUP($B336,'Cartera'!$A$5:$AC$104,19,FALSE)*12*0.55,0)))</f>
        <v/>
      </c>
      <c r="V336" s="7">
        <f>IF($B336="","",$D336*(1+'Proyección 5 años'!$B$3)^($A336-2026))</f>
        <v/>
      </c>
      <c r="W336" s="9">
        <f>IF($B336="","",'Proyección 5 años'!$B$3)</f>
        <v/>
      </c>
      <c r="X336" s="7">
        <f>IF($B336="","",$V336-$U336)</f>
        <v/>
      </c>
      <c r="Y336" s="9">
        <f>IF($B336="","",IFERROR($T336/$D336,0))</f>
        <v/>
      </c>
    </row>
    <row r="337" ht="21" customHeight="1">
      <c r="A337" s="3" t="n"/>
      <c r="B337" s="3" t="n"/>
      <c r="C337" s="16">
        <f>IF($B337="","",IFERROR(VLOOKUP($B337,'Cartera'!$A$5:$AC$104,5,FALSE),""))</f>
        <v/>
      </c>
      <c r="D337" s="10">
        <f>IF($B337="","",IFERROR(VLOOKUP($B337,'Cartera'!$A$5:$AC$104,14,FALSE),0))</f>
        <v/>
      </c>
      <c r="E337" s="10">
        <f>IF($B337="","",IFERROR(VLOOKUP($B337,'Cartera'!$A$5:$AC$104,20,FALSE)*(1+$F337)^($A337-2026),0))</f>
        <v/>
      </c>
      <c r="F337" s="11">
        <f>IF($B337="","",IFERROR(VLOOKUP($B337,'Cartera'!$A$5:$AC$104,21,FALSE),0))</f>
        <v/>
      </c>
      <c r="G337" s="10">
        <f>IF($B337="","",$E337*12)</f>
        <v/>
      </c>
      <c r="H337" s="11">
        <f>IF($B337="","",IFERROR(VLOOKUP($B337,'Cartera'!$A$5:$AC$104,25,FALSE),'Proyección 5 años'!$E$4))</f>
        <v/>
      </c>
      <c r="I337" s="10">
        <f>IF($B337="","",$G337*$H337)</f>
        <v/>
      </c>
      <c r="J337" s="10">
        <f>IF($B337="","",IFERROR(VLOOKUP($B337,'Cartera'!$A$5:$AC$104,22,FALSE)*12,0))</f>
        <v/>
      </c>
      <c r="K337" s="10">
        <f>IF($B337="","",IFERROR(VLOOKUP($B337,'Cartera'!$A$5:$AC$104,23,FALSE),0))</f>
        <v/>
      </c>
      <c r="L337" s="10">
        <f>IF($B337="","",IFERROR(VLOOKUP($B337,'Cartera'!$A$5:$AC$104,24,FALSE),0))</f>
        <v/>
      </c>
      <c r="M337" s="10">
        <f>IF($B337="","",$I337*'Proyección 5 años'!$E$3)</f>
        <v/>
      </c>
      <c r="N337" s="10">
        <f>IF($B337="","",$I337*'Proyección 5 años'!$B$4)</f>
        <v/>
      </c>
      <c r="O337" s="10">
        <f>IF($B337="","",SUM($J337:$N337))</f>
        <v/>
      </c>
      <c r="P337" s="10">
        <f>IF($B337="","",IFERROR(VLOOKUP($B337,'Cartera'!$A$5:$AC$104,15,FALSE)*VLOOKUP($B337,'Cartera'!$A$5:$AC$104,17,FALSE),0))</f>
        <v/>
      </c>
      <c r="Q337" s="10">
        <f>IF($B337="","",$D337*'Proyección 5 años'!$E$5)</f>
        <v/>
      </c>
      <c r="R337" s="10">
        <f>IF($B337="","",$I337-SUM($J337:$N337,$P337:$Q337))</f>
        <v/>
      </c>
      <c r="S337" s="10">
        <f>IF($B337="","",IF($R337&gt;0,$R337*'Proyección 5 años'!$B$5,0))</f>
        <v/>
      </c>
      <c r="T337" s="10">
        <f>IF($B337="","",$R337-$S337)</f>
        <v/>
      </c>
      <c r="U337" s="10">
        <f>IF($B337="","",MAX(0,IFERROR(VLOOKUP($B337,'Cartera'!$A$5:$AC$104,15,FALSE)-($A337-2026+1)*VLOOKUP($B337,'Cartera'!$A$5:$AC$104,19,FALSE)*12*0.55,0)))</f>
        <v/>
      </c>
      <c r="V337" s="10">
        <f>IF($B337="","",$D337*(1+'Proyección 5 años'!$B$3)^($A337-2026))</f>
        <v/>
      </c>
      <c r="W337" s="11">
        <f>IF($B337="","",'Proyección 5 años'!$B$3)</f>
        <v/>
      </c>
      <c r="X337" s="10">
        <f>IF($B337="","",$V337-$U337)</f>
        <v/>
      </c>
      <c r="Y337" s="11">
        <f>IF($B337="","",IFERROR($T337/$D337,0))</f>
        <v/>
      </c>
    </row>
    <row r="338" ht="21" customHeight="1">
      <c r="A338" s="3" t="n"/>
      <c r="B338" s="3" t="n"/>
      <c r="C338" s="15">
        <f>IF($B338="","",IFERROR(VLOOKUP($B338,'Cartera'!$A$5:$AC$104,5,FALSE),""))</f>
        <v/>
      </c>
      <c r="D338" s="7">
        <f>IF($B338="","",IFERROR(VLOOKUP($B338,'Cartera'!$A$5:$AC$104,14,FALSE),0))</f>
        <v/>
      </c>
      <c r="E338" s="7">
        <f>IF($B338="","",IFERROR(VLOOKUP($B338,'Cartera'!$A$5:$AC$104,20,FALSE)*(1+$F338)^($A338-2026),0))</f>
        <v/>
      </c>
      <c r="F338" s="9">
        <f>IF($B338="","",IFERROR(VLOOKUP($B338,'Cartera'!$A$5:$AC$104,21,FALSE),0))</f>
        <v/>
      </c>
      <c r="G338" s="7">
        <f>IF($B338="","",$E338*12)</f>
        <v/>
      </c>
      <c r="H338" s="9">
        <f>IF($B338="","",IFERROR(VLOOKUP($B338,'Cartera'!$A$5:$AC$104,25,FALSE),'Proyección 5 años'!$E$4))</f>
        <v/>
      </c>
      <c r="I338" s="7">
        <f>IF($B338="","",$G338*$H338)</f>
        <v/>
      </c>
      <c r="J338" s="7">
        <f>IF($B338="","",IFERROR(VLOOKUP($B338,'Cartera'!$A$5:$AC$104,22,FALSE)*12,0))</f>
        <v/>
      </c>
      <c r="K338" s="7">
        <f>IF($B338="","",IFERROR(VLOOKUP($B338,'Cartera'!$A$5:$AC$104,23,FALSE),0))</f>
        <v/>
      </c>
      <c r="L338" s="7">
        <f>IF($B338="","",IFERROR(VLOOKUP($B338,'Cartera'!$A$5:$AC$104,24,FALSE),0))</f>
        <v/>
      </c>
      <c r="M338" s="7">
        <f>IF($B338="","",$I338*'Proyección 5 años'!$E$3)</f>
        <v/>
      </c>
      <c r="N338" s="7">
        <f>IF($B338="","",$I338*'Proyección 5 años'!$B$4)</f>
        <v/>
      </c>
      <c r="O338" s="7">
        <f>IF($B338="","",SUM($J338:$N338))</f>
        <v/>
      </c>
      <c r="P338" s="7">
        <f>IF($B338="","",IFERROR(VLOOKUP($B338,'Cartera'!$A$5:$AC$104,15,FALSE)*VLOOKUP($B338,'Cartera'!$A$5:$AC$104,17,FALSE),0))</f>
        <v/>
      </c>
      <c r="Q338" s="7">
        <f>IF($B338="","",$D338*'Proyección 5 años'!$E$5)</f>
        <v/>
      </c>
      <c r="R338" s="7">
        <f>IF($B338="","",$I338-SUM($J338:$N338,$P338:$Q338))</f>
        <v/>
      </c>
      <c r="S338" s="7">
        <f>IF($B338="","",IF($R338&gt;0,$R338*'Proyección 5 años'!$B$5,0))</f>
        <v/>
      </c>
      <c r="T338" s="7">
        <f>IF($B338="","",$R338-$S338)</f>
        <v/>
      </c>
      <c r="U338" s="7">
        <f>IF($B338="","",MAX(0,IFERROR(VLOOKUP($B338,'Cartera'!$A$5:$AC$104,15,FALSE)-($A338-2026+1)*VLOOKUP($B338,'Cartera'!$A$5:$AC$104,19,FALSE)*12*0.55,0)))</f>
        <v/>
      </c>
      <c r="V338" s="7">
        <f>IF($B338="","",$D338*(1+'Proyección 5 años'!$B$3)^($A338-2026))</f>
        <v/>
      </c>
      <c r="W338" s="9">
        <f>IF($B338="","",'Proyección 5 años'!$B$3)</f>
        <v/>
      </c>
      <c r="X338" s="7">
        <f>IF($B338="","",$V338-$U338)</f>
        <v/>
      </c>
      <c r="Y338" s="9">
        <f>IF($B338="","",IFERROR($T338/$D338,0))</f>
        <v/>
      </c>
    </row>
    <row r="339" ht="21" customHeight="1">
      <c r="A339" s="3" t="n"/>
      <c r="B339" s="3" t="n"/>
      <c r="C339" s="16">
        <f>IF($B339="","",IFERROR(VLOOKUP($B339,'Cartera'!$A$5:$AC$104,5,FALSE),""))</f>
        <v/>
      </c>
      <c r="D339" s="10">
        <f>IF($B339="","",IFERROR(VLOOKUP($B339,'Cartera'!$A$5:$AC$104,14,FALSE),0))</f>
        <v/>
      </c>
      <c r="E339" s="10">
        <f>IF($B339="","",IFERROR(VLOOKUP($B339,'Cartera'!$A$5:$AC$104,20,FALSE)*(1+$F339)^($A339-2026),0))</f>
        <v/>
      </c>
      <c r="F339" s="11">
        <f>IF($B339="","",IFERROR(VLOOKUP($B339,'Cartera'!$A$5:$AC$104,21,FALSE),0))</f>
        <v/>
      </c>
      <c r="G339" s="10">
        <f>IF($B339="","",$E339*12)</f>
        <v/>
      </c>
      <c r="H339" s="11">
        <f>IF($B339="","",IFERROR(VLOOKUP($B339,'Cartera'!$A$5:$AC$104,25,FALSE),'Proyección 5 años'!$E$4))</f>
        <v/>
      </c>
      <c r="I339" s="10">
        <f>IF($B339="","",$G339*$H339)</f>
        <v/>
      </c>
      <c r="J339" s="10">
        <f>IF($B339="","",IFERROR(VLOOKUP($B339,'Cartera'!$A$5:$AC$104,22,FALSE)*12,0))</f>
        <v/>
      </c>
      <c r="K339" s="10">
        <f>IF($B339="","",IFERROR(VLOOKUP($B339,'Cartera'!$A$5:$AC$104,23,FALSE),0))</f>
        <v/>
      </c>
      <c r="L339" s="10">
        <f>IF($B339="","",IFERROR(VLOOKUP($B339,'Cartera'!$A$5:$AC$104,24,FALSE),0))</f>
        <v/>
      </c>
      <c r="M339" s="10">
        <f>IF($B339="","",$I339*'Proyección 5 años'!$E$3)</f>
        <v/>
      </c>
      <c r="N339" s="10">
        <f>IF($B339="","",$I339*'Proyección 5 años'!$B$4)</f>
        <v/>
      </c>
      <c r="O339" s="10">
        <f>IF($B339="","",SUM($J339:$N339))</f>
        <v/>
      </c>
      <c r="P339" s="10">
        <f>IF($B339="","",IFERROR(VLOOKUP($B339,'Cartera'!$A$5:$AC$104,15,FALSE)*VLOOKUP($B339,'Cartera'!$A$5:$AC$104,17,FALSE),0))</f>
        <v/>
      </c>
      <c r="Q339" s="10">
        <f>IF($B339="","",$D339*'Proyección 5 años'!$E$5)</f>
        <v/>
      </c>
      <c r="R339" s="10">
        <f>IF($B339="","",$I339-SUM($J339:$N339,$P339:$Q339))</f>
        <v/>
      </c>
      <c r="S339" s="10">
        <f>IF($B339="","",IF($R339&gt;0,$R339*'Proyección 5 años'!$B$5,0))</f>
        <v/>
      </c>
      <c r="T339" s="10">
        <f>IF($B339="","",$R339-$S339)</f>
        <v/>
      </c>
      <c r="U339" s="10">
        <f>IF($B339="","",MAX(0,IFERROR(VLOOKUP($B339,'Cartera'!$A$5:$AC$104,15,FALSE)-($A339-2026+1)*VLOOKUP($B339,'Cartera'!$A$5:$AC$104,19,FALSE)*12*0.55,0)))</f>
        <v/>
      </c>
      <c r="V339" s="10">
        <f>IF($B339="","",$D339*(1+'Proyección 5 años'!$B$3)^($A339-2026))</f>
        <v/>
      </c>
      <c r="W339" s="11">
        <f>IF($B339="","",'Proyección 5 años'!$B$3)</f>
        <v/>
      </c>
      <c r="X339" s="10">
        <f>IF($B339="","",$V339-$U339)</f>
        <v/>
      </c>
      <c r="Y339" s="11">
        <f>IF($B339="","",IFERROR($T339/$D339,0))</f>
        <v/>
      </c>
    </row>
    <row r="340" ht="21" customHeight="1">
      <c r="A340" s="3" t="n"/>
      <c r="B340" s="3" t="n"/>
      <c r="C340" s="15">
        <f>IF($B340="","",IFERROR(VLOOKUP($B340,'Cartera'!$A$5:$AC$104,5,FALSE),""))</f>
        <v/>
      </c>
      <c r="D340" s="7">
        <f>IF($B340="","",IFERROR(VLOOKUP($B340,'Cartera'!$A$5:$AC$104,14,FALSE),0))</f>
        <v/>
      </c>
      <c r="E340" s="7">
        <f>IF($B340="","",IFERROR(VLOOKUP($B340,'Cartera'!$A$5:$AC$104,20,FALSE)*(1+$F340)^($A340-2026),0))</f>
        <v/>
      </c>
      <c r="F340" s="9">
        <f>IF($B340="","",IFERROR(VLOOKUP($B340,'Cartera'!$A$5:$AC$104,21,FALSE),0))</f>
        <v/>
      </c>
      <c r="G340" s="7">
        <f>IF($B340="","",$E340*12)</f>
        <v/>
      </c>
      <c r="H340" s="9">
        <f>IF($B340="","",IFERROR(VLOOKUP($B340,'Cartera'!$A$5:$AC$104,25,FALSE),'Proyección 5 años'!$E$4))</f>
        <v/>
      </c>
      <c r="I340" s="7">
        <f>IF($B340="","",$G340*$H340)</f>
        <v/>
      </c>
      <c r="J340" s="7">
        <f>IF($B340="","",IFERROR(VLOOKUP($B340,'Cartera'!$A$5:$AC$104,22,FALSE)*12,0))</f>
        <v/>
      </c>
      <c r="K340" s="7">
        <f>IF($B340="","",IFERROR(VLOOKUP($B340,'Cartera'!$A$5:$AC$104,23,FALSE),0))</f>
        <v/>
      </c>
      <c r="L340" s="7">
        <f>IF($B340="","",IFERROR(VLOOKUP($B340,'Cartera'!$A$5:$AC$104,24,FALSE),0))</f>
        <v/>
      </c>
      <c r="M340" s="7">
        <f>IF($B340="","",$I340*'Proyección 5 años'!$E$3)</f>
        <v/>
      </c>
      <c r="N340" s="7">
        <f>IF($B340="","",$I340*'Proyección 5 años'!$B$4)</f>
        <v/>
      </c>
      <c r="O340" s="7">
        <f>IF($B340="","",SUM($J340:$N340))</f>
        <v/>
      </c>
      <c r="P340" s="7">
        <f>IF($B340="","",IFERROR(VLOOKUP($B340,'Cartera'!$A$5:$AC$104,15,FALSE)*VLOOKUP($B340,'Cartera'!$A$5:$AC$104,17,FALSE),0))</f>
        <v/>
      </c>
      <c r="Q340" s="7">
        <f>IF($B340="","",$D340*'Proyección 5 años'!$E$5)</f>
        <v/>
      </c>
      <c r="R340" s="7">
        <f>IF($B340="","",$I340-SUM($J340:$N340,$P340:$Q340))</f>
        <v/>
      </c>
      <c r="S340" s="7">
        <f>IF($B340="","",IF($R340&gt;0,$R340*'Proyección 5 años'!$B$5,0))</f>
        <v/>
      </c>
      <c r="T340" s="7">
        <f>IF($B340="","",$R340-$S340)</f>
        <v/>
      </c>
      <c r="U340" s="7">
        <f>IF($B340="","",MAX(0,IFERROR(VLOOKUP($B340,'Cartera'!$A$5:$AC$104,15,FALSE)-($A340-2026+1)*VLOOKUP($B340,'Cartera'!$A$5:$AC$104,19,FALSE)*12*0.55,0)))</f>
        <v/>
      </c>
      <c r="V340" s="7">
        <f>IF($B340="","",$D340*(1+'Proyección 5 años'!$B$3)^($A340-2026))</f>
        <v/>
      </c>
      <c r="W340" s="9">
        <f>IF($B340="","",'Proyección 5 años'!$B$3)</f>
        <v/>
      </c>
      <c r="X340" s="7">
        <f>IF($B340="","",$V340-$U340)</f>
        <v/>
      </c>
      <c r="Y340" s="9">
        <f>IF($B340="","",IFERROR($T340/$D340,0))</f>
        <v/>
      </c>
    </row>
    <row r="341" ht="21" customHeight="1">
      <c r="A341" s="3" t="n"/>
      <c r="B341" s="3" t="n"/>
      <c r="C341" s="16">
        <f>IF($B341="","",IFERROR(VLOOKUP($B341,'Cartera'!$A$5:$AC$104,5,FALSE),""))</f>
        <v/>
      </c>
      <c r="D341" s="10">
        <f>IF($B341="","",IFERROR(VLOOKUP($B341,'Cartera'!$A$5:$AC$104,14,FALSE),0))</f>
        <v/>
      </c>
      <c r="E341" s="10">
        <f>IF($B341="","",IFERROR(VLOOKUP($B341,'Cartera'!$A$5:$AC$104,20,FALSE)*(1+$F341)^($A341-2026),0))</f>
        <v/>
      </c>
      <c r="F341" s="11">
        <f>IF($B341="","",IFERROR(VLOOKUP($B341,'Cartera'!$A$5:$AC$104,21,FALSE),0))</f>
        <v/>
      </c>
      <c r="G341" s="10">
        <f>IF($B341="","",$E341*12)</f>
        <v/>
      </c>
      <c r="H341" s="11">
        <f>IF($B341="","",IFERROR(VLOOKUP($B341,'Cartera'!$A$5:$AC$104,25,FALSE),'Proyección 5 años'!$E$4))</f>
        <v/>
      </c>
      <c r="I341" s="10">
        <f>IF($B341="","",$G341*$H341)</f>
        <v/>
      </c>
      <c r="J341" s="10">
        <f>IF($B341="","",IFERROR(VLOOKUP($B341,'Cartera'!$A$5:$AC$104,22,FALSE)*12,0))</f>
        <v/>
      </c>
      <c r="K341" s="10">
        <f>IF($B341="","",IFERROR(VLOOKUP($B341,'Cartera'!$A$5:$AC$104,23,FALSE),0))</f>
        <v/>
      </c>
      <c r="L341" s="10">
        <f>IF($B341="","",IFERROR(VLOOKUP($B341,'Cartera'!$A$5:$AC$104,24,FALSE),0))</f>
        <v/>
      </c>
      <c r="M341" s="10">
        <f>IF($B341="","",$I341*'Proyección 5 años'!$E$3)</f>
        <v/>
      </c>
      <c r="N341" s="10">
        <f>IF($B341="","",$I341*'Proyección 5 años'!$B$4)</f>
        <v/>
      </c>
      <c r="O341" s="10">
        <f>IF($B341="","",SUM($J341:$N341))</f>
        <v/>
      </c>
      <c r="P341" s="10">
        <f>IF($B341="","",IFERROR(VLOOKUP($B341,'Cartera'!$A$5:$AC$104,15,FALSE)*VLOOKUP($B341,'Cartera'!$A$5:$AC$104,17,FALSE),0))</f>
        <v/>
      </c>
      <c r="Q341" s="10">
        <f>IF($B341="","",$D341*'Proyección 5 años'!$E$5)</f>
        <v/>
      </c>
      <c r="R341" s="10">
        <f>IF($B341="","",$I341-SUM($J341:$N341,$P341:$Q341))</f>
        <v/>
      </c>
      <c r="S341" s="10">
        <f>IF($B341="","",IF($R341&gt;0,$R341*'Proyección 5 años'!$B$5,0))</f>
        <v/>
      </c>
      <c r="T341" s="10">
        <f>IF($B341="","",$R341-$S341)</f>
        <v/>
      </c>
      <c r="U341" s="10">
        <f>IF($B341="","",MAX(0,IFERROR(VLOOKUP($B341,'Cartera'!$A$5:$AC$104,15,FALSE)-($A341-2026+1)*VLOOKUP($B341,'Cartera'!$A$5:$AC$104,19,FALSE)*12*0.55,0)))</f>
        <v/>
      </c>
      <c r="V341" s="10">
        <f>IF($B341="","",$D341*(1+'Proyección 5 años'!$B$3)^($A341-2026))</f>
        <v/>
      </c>
      <c r="W341" s="11">
        <f>IF($B341="","",'Proyección 5 años'!$B$3)</f>
        <v/>
      </c>
      <c r="X341" s="10">
        <f>IF($B341="","",$V341-$U341)</f>
        <v/>
      </c>
      <c r="Y341" s="11">
        <f>IF($B341="","",IFERROR($T341/$D341,0))</f>
        <v/>
      </c>
    </row>
    <row r="342" ht="21" customHeight="1">
      <c r="A342" s="3" t="n"/>
      <c r="B342" s="3" t="n"/>
      <c r="C342" s="15">
        <f>IF($B342="","",IFERROR(VLOOKUP($B342,'Cartera'!$A$5:$AC$104,5,FALSE),""))</f>
        <v/>
      </c>
      <c r="D342" s="7">
        <f>IF($B342="","",IFERROR(VLOOKUP($B342,'Cartera'!$A$5:$AC$104,14,FALSE),0))</f>
        <v/>
      </c>
      <c r="E342" s="7">
        <f>IF($B342="","",IFERROR(VLOOKUP($B342,'Cartera'!$A$5:$AC$104,20,FALSE)*(1+$F342)^($A342-2026),0))</f>
        <v/>
      </c>
      <c r="F342" s="9">
        <f>IF($B342="","",IFERROR(VLOOKUP($B342,'Cartera'!$A$5:$AC$104,21,FALSE),0))</f>
        <v/>
      </c>
      <c r="G342" s="7">
        <f>IF($B342="","",$E342*12)</f>
        <v/>
      </c>
      <c r="H342" s="9">
        <f>IF($B342="","",IFERROR(VLOOKUP($B342,'Cartera'!$A$5:$AC$104,25,FALSE),'Proyección 5 años'!$E$4))</f>
        <v/>
      </c>
      <c r="I342" s="7">
        <f>IF($B342="","",$G342*$H342)</f>
        <v/>
      </c>
      <c r="J342" s="7">
        <f>IF($B342="","",IFERROR(VLOOKUP($B342,'Cartera'!$A$5:$AC$104,22,FALSE)*12,0))</f>
        <v/>
      </c>
      <c r="K342" s="7">
        <f>IF($B342="","",IFERROR(VLOOKUP($B342,'Cartera'!$A$5:$AC$104,23,FALSE),0))</f>
        <v/>
      </c>
      <c r="L342" s="7">
        <f>IF($B342="","",IFERROR(VLOOKUP($B342,'Cartera'!$A$5:$AC$104,24,FALSE),0))</f>
        <v/>
      </c>
      <c r="M342" s="7">
        <f>IF($B342="","",$I342*'Proyección 5 años'!$E$3)</f>
        <v/>
      </c>
      <c r="N342" s="7">
        <f>IF($B342="","",$I342*'Proyección 5 años'!$B$4)</f>
        <v/>
      </c>
      <c r="O342" s="7">
        <f>IF($B342="","",SUM($J342:$N342))</f>
        <v/>
      </c>
      <c r="P342" s="7">
        <f>IF($B342="","",IFERROR(VLOOKUP($B342,'Cartera'!$A$5:$AC$104,15,FALSE)*VLOOKUP($B342,'Cartera'!$A$5:$AC$104,17,FALSE),0))</f>
        <v/>
      </c>
      <c r="Q342" s="7">
        <f>IF($B342="","",$D342*'Proyección 5 años'!$E$5)</f>
        <v/>
      </c>
      <c r="R342" s="7">
        <f>IF($B342="","",$I342-SUM($J342:$N342,$P342:$Q342))</f>
        <v/>
      </c>
      <c r="S342" s="7">
        <f>IF($B342="","",IF($R342&gt;0,$R342*'Proyección 5 años'!$B$5,0))</f>
        <v/>
      </c>
      <c r="T342" s="7">
        <f>IF($B342="","",$R342-$S342)</f>
        <v/>
      </c>
      <c r="U342" s="7">
        <f>IF($B342="","",MAX(0,IFERROR(VLOOKUP($B342,'Cartera'!$A$5:$AC$104,15,FALSE)-($A342-2026+1)*VLOOKUP($B342,'Cartera'!$A$5:$AC$104,19,FALSE)*12*0.55,0)))</f>
        <v/>
      </c>
      <c r="V342" s="7">
        <f>IF($B342="","",$D342*(1+'Proyección 5 años'!$B$3)^($A342-2026))</f>
        <v/>
      </c>
      <c r="W342" s="9">
        <f>IF($B342="","",'Proyección 5 años'!$B$3)</f>
        <v/>
      </c>
      <c r="X342" s="7">
        <f>IF($B342="","",$V342-$U342)</f>
        <v/>
      </c>
      <c r="Y342" s="9">
        <f>IF($B342="","",IFERROR($T342/$D342,0))</f>
        <v/>
      </c>
    </row>
    <row r="343" ht="21" customHeight="1">
      <c r="A343" s="3" t="n"/>
      <c r="B343" s="3" t="n"/>
      <c r="C343" s="16">
        <f>IF($B343="","",IFERROR(VLOOKUP($B343,'Cartera'!$A$5:$AC$104,5,FALSE),""))</f>
        <v/>
      </c>
      <c r="D343" s="10">
        <f>IF($B343="","",IFERROR(VLOOKUP($B343,'Cartera'!$A$5:$AC$104,14,FALSE),0))</f>
        <v/>
      </c>
      <c r="E343" s="10">
        <f>IF($B343="","",IFERROR(VLOOKUP($B343,'Cartera'!$A$5:$AC$104,20,FALSE)*(1+$F343)^($A343-2026),0))</f>
        <v/>
      </c>
      <c r="F343" s="11">
        <f>IF($B343="","",IFERROR(VLOOKUP($B343,'Cartera'!$A$5:$AC$104,21,FALSE),0))</f>
        <v/>
      </c>
      <c r="G343" s="10">
        <f>IF($B343="","",$E343*12)</f>
        <v/>
      </c>
      <c r="H343" s="11">
        <f>IF($B343="","",IFERROR(VLOOKUP($B343,'Cartera'!$A$5:$AC$104,25,FALSE),'Proyección 5 años'!$E$4))</f>
        <v/>
      </c>
      <c r="I343" s="10">
        <f>IF($B343="","",$G343*$H343)</f>
        <v/>
      </c>
      <c r="J343" s="10">
        <f>IF($B343="","",IFERROR(VLOOKUP($B343,'Cartera'!$A$5:$AC$104,22,FALSE)*12,0))</f>
        <v/>
      </c>
      <c r="K343" s="10">
        <f>IF($B343="","",IFERROR(VLOOKUP($B343,'Cartera'!$A$5:$AC$104,23,FALSE),0))</f>
        <v/>
      </c>
      <c r="L343" s="10">
        <f>IF($B343="","",IFERROR(VLOOKUP($B343,'Cartera'!$A$5:$AC$104,24,FALSE),0))</f>
        <v/>
      </c>
      <c r="M343" s="10">
        <f>IF($B343="","",$I343*'Proyección 5 años'!$E$3)</f>
        <v/>
      </c>
      <c r="N343" s="10">
        <f>IF($B343="","",$I343*'Proyección 5 años'!$B$4)</f>
        <v/>
      </c>
      <c r="O343" s="10">
        <f>IF($B343="","",SUM($J343:$N343))</f>
        <v/>
      </c>
      <c r="P343" s="10">
        <f>IF($B343="","",IFERROR(VLOOKUP($B343,'Cartera'!$A$5:$AC$104,15,FALSE)*VLOOKUP($B343,'Cartera'!$A$5:$AC$104,17,FALSE),0))</f>
        <v/>
      </c>
      <c r="Q343" s="10">
        <f>IF($B343="","",$D343*'Proyección 5 años'!$E$5)</f>
        <v/>
      </c>
      <c r="R343" s="10">
        <f>IF($B343="","",$I343-SUM($J343:$N343,$P343:$Q343))</f>
        <v/>
      </c>
      <c r="S343" s="10">
        <f>IF($B343="","",IF($R343&gt;0,$R343*'Proyección 5 años'!$B$5,0))</f>
        <v/>
      </c>
      <c r="T343" s="10">
        <f>IF($B343="","",$R343-$S343)</f>
        <v/>
      </c>
      <c r="U343" s="10">
        <f>IF($B343="","",MAX(0,IFERROR(VLOOKUP($B343,'Cartera'!$A$5:$AC$104,15,FALSE)-($A343-2026+1)*VLOOKUP($B343,'Cartera'!$A$5:$AC$104,19,FALSE)*12*0.55,0)))</f>
        <v/>
      </c>
      <c r="V343" s="10">
        <f>IF($B343="","",$D343*(1+'Proyección 5 años'!$B$3)^($A343-2026))</f>
        <v/>
      </c>
      <c r="W343" s="11">
        <f>IF($B343="","",'Proyección 5 años'!$B$3)</f>
        <v/>
      </c>
      <c r="X343" s="10">
        <f>IF($B343="","",$V343-$U343)</f>
        <v/>
      </c>
      <c r="Y343" s="11">
        <f>IF($B343="","",IFERROR($T343/$D343,0))</f>
        <v/>
      </c>
    </row>
    <row r="344" ht="21" customHeight="1">
      <c r="A344" s="3" t="n"/>
      <c r="B344" s="3" t="n"/>
      <c r="C344" s="15">
        <f>IF($B344="","",IFERROR(VLOOKUP($B344,'Cartera'!$A$5:$AC$104,5,FALSE),""))</f>
        <v/>
      </c>
      <c r="D344" s="7">
        <f>IF($B344="","",IFERROR(VLOOKUP($B344,'Cartera'!$A$5:$AC$104,14,FALSE),0))</f>
        <v/>
      </c>
      <c r="E344" s="7">
        <f>IF($B344="","",IFERROR(VLOOKUP($B344,'Cartera'!$A$5:$AC$104,20,FALSE)*(1+$F344)^($A344-2026),0))</f>
        <v/>
      </c>
      <c r="F344" s="9">
        <f>IF($B344="","",IFERROR(VLOOKUP($B344,'Cartera'!$A$5:$AC$104,21,FALSE),0))</f>
        <v/>
      </c>
      <c r="G344" s="7">
        <f>IF($B344="","",$E344*12)</f>
        <v/>
      </c>
      <c r="H344" s="9">
        <f>IF($B344="","",IFERROR(VLOOKUP($B344,'Cartera'!$A$5:$AC$104,25,FALSE),'Proyección 5 años'!$E$4))</f>
        <v/>
      </c>
      <c r="I344" s="7">
        <f>IF($B344="","",$G344*$H344)</f>
        <v/>
      </c>
      <c r="J344" s="7">
        <f>IF($B344="","",IFERROR(VLOOKUP($B344,'Cartera'!$A$5:$AC$104,22,FALSE)*12,0))</f>
        <v/>
      </c>
      <c r="K344" s="7">
        <f>IF($B344="","",IFERROR(VLOOKUP($B344,'Cartera'!$A$5:$AC$104,23,FALSE),0))</f>
        <v/>
      </c>
      <c r="L344" s="7">
        <f>IF($B344="","",IFERROR(VLOOKUP($B344,'Cartera'!$A$5:$AC$104,24,FALSE),0))</f>
        <v/>
      </c>
      <c r="M344" s="7">
        <f>IF($B344="","",$I344*'Proyección 5 años'!$E$3)</f>
        <v/>
      </c>
      <c r="N344" s="7">
        <f>IF($B344="","",$I344*'Proyección 5 años'!$B$4)</f>
        <v/>
      </c>
      <c r="O344" s="7">
        <f>IF($B344="","",SUM($J344:$N344))</f>
        <v/>
      </c>
      <c r="P344" s="7">
        <f>IF($B344="","",IFERROR(VLOOKUP($B344,'Cartera'!$A$5:$AC$104,15,FALSE)*VLOOKUP($B344,'Cartera'!$A$5:$AC$104,17,FALSE),0))</f>
        <v/>
      </c>
      <c r="Q344" s="7">
        <f>IF($B344="","",$D344*'Proyección 5 años'!$E$5)</f>
        <v/>
      </c>
      <c r="R344" s="7">
        <f>IF($B344="","",$I344-SUM($J344:$N344,$P344:$Q344))</f>
        <v/>
      </c>
      <c r="S344" s="7">
        <f>IF($B344="","",IF($R344&gt;0,$R344*'Proyección 5 años'!$B$5,0))</f>
        <v/>
      </c>
      <c r="T344" s="7">
        <f>IF($B344="","",$R344-$S344)</f>
        <v/>
      </c>
      <c r="U344" s="7">
        <f>IF($B344="","",MAX(0,IFERROR(VLOOKUP($B344,'Cartera'!$A$5:$AC$104,15,FALSE)-($A344-2026+1)*VLOOKUP($B344,'Cartera'!$A$5:$AC$104,19,FALSE)*12*0.55,0)))</f>
        <v/>
      </c>
      <c r="V344" s="7">
        <f>IF($B344="","",$D344*(1+'Proyección 5 años'!$B$3)^($A344-2026))</f>
        <v/>
      </c>
      <c r="W344" s="9">
        <f>IF($B344="","",'Proyección 5 años'!$B$3)</f>
        <v/>
      </c>
      <c r="X344" s="7">
        <f>IF($B344="","",$V344-$U344)</f>
        <v/>
      </c>
      <c r="Y344" s="9">
        <f>IF($B344="","",IFERROR($T344/$D344,0))</f>
        <v/>
      </c>
    </row>
    <row r="345" ht="21" customHeight="1">
      <c r="A345" s="3" t="n"/>
      <c r="B345" s="3" t="n"/>
      <c r="C345" s="16">
        <f>IF($B345="","",IFERROR(VLOOKUP($B345,'Cartera'!$A$5:$AC$104,5,FALSE),""))</f>
        <v/>
      </c>
      <c r="D345" s="10">
        <f>IF($B345="","",IFERROR(VLOOKUP($B345,'Cartera'!$A$5:$AC$104,14,FALSE),0))</f>
        <v/>
      </c>
      <c r="E345" s="10">
        <f>IF($B345="","",IFERROR(VLOOKUP($B345,'Cartera'!$A$5:$AC$104,20,FALSE)*(1+$F345)^($A345-2026),0))</f>
        <v/>
      </c>
      <c r="F345" s="11">
        <f>IF($B345="","",IFERROR(VLOOKUP($B345,'Cartera'!$A$5:$AC$104,21,FALSE),0))</f>
        <v/>
      </c>
      <c r="G345" s="10">
        <f>IF($B345="","",$E345*12)</f>
        <v/>
      </c>
      <c r="H345" s="11">
        <f>IF($B345="","",IFERROR(VLOOKUP($B345,'Cartera'!$A$5:$AC$104,25,FALSE),'Proyección 5 años'!$E$4))</f>
        <v/>
      </c>
      <c r="I345" s="10">
        <f>IF($B345="","",$G345*$H345)</f>
        <v/>
      </c>
      <c r="J345" s="10">
        <f>IF($B345="","",IFERROR(VLOOKUP($B345,'Cartera'!$A$5:$AC$104,22,FALSE)*12,0))</f>
        <v/>
      </c>
      <c r="K345" s="10">
        <f>IF($B345="","",IFERROR(VLOOKUP($B345,'Cartera'!$A$5:$AC$104,23,FALSE),0))</f>
        <v/>
      </c>
      <c r="L345" s="10">
        <f>IF($B345="","",IFERROR(VLOOKUP($B345,'Cartera'!$A$5:$AC$104,24,FALSE),0))</f>
        <v/>
      </c>
      <c r="M345" s="10">
        <f>IF($B345="","",$I345*'Proyección 5 años'!$E$3)</f>
        <v/>
      </c>
      <c r="N345" s="10">
        <f>IF($B345="","",$I345*'Proyección 5 años'!$B$4)</f>
        <v/>
      </c>
      <c r="O345" s="10">
        <f>IF($B345="","",SUM($J345:$N345))</f>
        <v/>
      </c>
      <c r="P345" s="10">
        <f>IF($B345="","",IFERROR(VLOOKUP($B345,'Cartera'!$A$5:$AC$104,15,FALSE)*VLOOKUP($B345,'Cartera'!$A$5:$AC$104,17,FALSE),0))</f>
        <v/>
      </c>
      <c r="Q345" s="10">
        <f>IF($B345="","",$D345*'Proyección 5 años'!$E$5)</f>
        <v/>
      </c>
      <c r="R345" s="10">
        <f>IF($B345="","",$I345-SUM($J345:$N345,$P345:$Q345))</f>
        <v/>
      </c>
      <c r="S345" s="10">
        <f>IF($B345="","",IF($R345&gt;0,$R345*'Proyección 5 años'!$B$5,0))</f>
        <v/>
      </c>
      <c r="T345" s="10">
        <f>IF($B345="","",$R345-$S345)</f>
        <v/>
      </c>
      <c r="U345" s="10">
        <f>IF($B345="","",MAX(0,IFERROR(VLOOKUP($B345,'Cartera'!$A$5:$AC$104,15,FALSE)-($A345-2026+1)*VLOOKUP($B345,'Cartera'!$A$5:$AC$104,19,FALSE)*12*0.55,0)))</f>
        <v/>
      </c>
      <c r="V345" s="10">
        <f>IF($B345="","",$D345*(1+'Proyección 5 años'!$B$3)^($A345-2026))</f>
        <v/>
      </c>
      <c r="W345" s="11">
        <f>IF($B345="","",'Proyección 5 años'!$B$3)</f>
        <v/>
      </c>
      <c r="X345" s="10">
        <f>IF($B345="","",$V345-$U345)</f>
        <v/>
      </c>
      <c r="Y345" s="11">
        <f>IF($B345="","",IFERROR($T345/$D345,0))</f>
        <v/>
      </c>
    </row>
    <row r="346" ht="21" customHeight="1">
      <c r="A346" s="3" t="n"/>
      <c r="B346" s="3" t="n"/>
      <c r="C346" s="15">
        <f>IF($B346="","",IFERROR(VLOOKUP($B346,'Cartera'!$A$5:$AC$104,5,FALSE),""))</f>
        <v/>
      </c>
      <c r="D346" s="7">
        <f>IF($B346="","",IFERROR(VLOOKUP($B346,'Cartera'!$A$5:$AC$104,14,FALSE),0))</f>
        <v/>
      </c>
      <c r="E346" s="7">
        <f>IF($B346="","",IFERROR(VLOOKUP($B346,'Cartera'!$A$5:$AC$104,20,FALSE)*(1+$F346)^($A346-2026),0))</f>
        <v/>
      </c>
      <c r="F346" s="9">
        <f>IF($B346="","",IFERROR(VLOOKUP($B346,'Cartera'!$A$5:$AC$104,21,FALSE),0))</f>
        <v/>
      </c>
      <c r="G346" s="7">
        <f>IF($B346="","",$E346*12)</f>
        <v/>
      </c>
      <c r="H346" s="9">
        <f>IF($B346="","",IFERROR(VLOOKUP($B346,'Cartera'!$A$5:$AC$104,25,FALSE),'Proyección 5 años'!$E$4))</f>
        <v/>
      </c>
      <c r="I346" s="7">
        <f>IF($B346="","",$G346*$H346)</f>
        <v/>
      </c>
      <c r="J346" s="7">
        <f>IF($B346="","",IFERROR(VLOOKUP($B346,'Cartera'!$A$5:$AC$104,22,FALSE)*12,0))</f>
        <v/>
      </c>
      <c r="K346" s="7">
        <f>IF($B346="","",IFERROR(VLOOKUP($B346,'Cartera'!$A$5:$AC$104,23,FALSE),0))</f>
        <v/>
      </c>
      <c r="L346" s="7">
        <f>IF($B346="","",IFERROR(VLOOKUP($B346,'Cartera'!$A$5:$AC$104,24,FALSE),0))</f>
        <v/>
      </c>
      <c r="M346" s="7">
        <f>IF($B346="","",$I346*'Proyección 5 años'!$E$3)</f>
        <v/>
      </c>
      <c r="N346" s="7">
        <f>IF($B346="","",$I346*'Proyección 5 años'!$B$4)</f>
        <v/>
      </c>
      <c r="O346" s="7">
        <f>IF($B346="","",SUM($J346:$N346))</f>
        <v/>
      </c>
      <c r="P346" s="7">
        <f>IF($B346="","",IFERROR(VLOOKUP($B346,'Cartera'!$A$5:$AC$104,15,FALSE)*VLOOKUP($B346,'Cartera'!$A$5:$AC$104,17,FALSE),0))</f>
        <v/>
      </c>
      <c r="Q346" s="7">
        <f>IF($B346="","",$D346*'Proyección 5 años'!$E$5)</f>
        <v/>
      </c>
      <c r="R346" s="7">
        <f>IF($B346="","",$I346-SUM($J346:$N346,$P346:$Q346))</f>
        <v/>
      </c>
      <c r="S346" s="7">
        <f>IF($B346="","",IF($R346&gt;0,$R346*'Proyección 5 años'!$B$5,0))</f>
        <v/>
      </c>
      <c r="T346" s="7">
        <f>IF($B346="","",$R346-$S346)</f>
        <v/>
      </c>
      <c r="U346" s="7">
        <f>IF($B346="","",MAX(0,IFERROR(VLOOKUP($B346,'Cartera'!$A$5:$AC$104,15,FALSE)-($A346-2026+1)*VLOOKUP($B346,'Cartera'!$A$5:$AC$104,19,FALSE)*12*0.55,0)))</f>
        <v/>
      </c>
      <c r="V346" s="7">
        <f>IF($B346="","",$D346*(1+'Proyección 5 años'!$B$3)^($A346-2026))</f>
        <v/>
      </c>
      <c r="W346" s="9">
        <f>IF($B346="","",'Proyección 5 años'!$B$3)</f>
        <v/>
      </c>
      <c r="X346" s="7">
        <f>IF($B346="","",$V346-$U346)</f>
        <v/>
      </c>
      <c r="Y346" s="9">
        <f>IF($B346="","",IFERROR($T346/$D346,0))</f>
        <v/>
      </c>
    </row>
    <row r="347" ht="21" customHeight="1">
      <c r="A347" s="3" t="n"/>
      <c r="B347" s="3" t="n"/>
      <c r="C347" s="16">
        <f>IF($B347="","",IFERROR(VLOOKUP($B347,'Cartera'!$A$5:$AC$104,5,FALSE),""))</f>
        <v/>
      </c>
      <c r="D347" s="10">
        <f>IF($B347="","",IFERROR(VLOOKUP($B347,'Cartera'!$A$5:$AC$104,14,FALSE),0))</f>
        <v/>
      </c>
      <c r="E347" s="10">
        <f>IF($B347="","",IFERROR(VLOOKUP($B347,'Cartera'!$A$5:$AC$104,20,FALSE)*(1+$F347)^($A347-2026),0))</f>
        <v/>
      </c>
      <c r="F347" s="11">
        <f>IF($B347="","",IFERROR(VLOOKUP($B347,'Cartera'!$A$5:$AC$104,21,FALSE),0))</f>
        <v/>
      </c>
      <c r="G347" s="10">
        <f>IF($B347="","",$E347*12)</f>
        <v/>
      </c>
      <c r="H347" s="11">
        <f>IF($B347="","",IFERROR(VLOOKUP($B347,'Cartera'!$A$5:$AC$104,25,FALSE),'Proyección 5 años'!$E$4))</f>
        <v/>
      </c>
      <c r="I347" s="10">
        <f>IF($B347="","",$G347*$H347)</f>
        <v/>
      </c>
      <c r="J347" s="10">
        <f>IF($B347="","",IFERROR(VLOOKUP($B347,'Cartera'!$A$5:$AC$104,22,FALSE)*12,0))</f>
        <v/>
      </c>
      <c r="K347" s="10">
        <f>IF($B347="","",IFERROR(VLOOKUP($B347,'Cartera'!$A$5:$AC$104,23,FALSE),0))</f>
        <v/>
      </c>
      <c r="L347" s="10">
        <f>IF($B347="","",IFERROR(VLOOKUP($B347,'Cartera'!$A$5:$AC$104,24,FALSE),0))</f>
        <v/>
      </c>
      <c r="M347" s="10">
        <f>IF($B347="","",$I347*'Proyección 5 años'!$E$3)</f>
        <v/>
      </c>
      <c r="N347" s="10">
        <f>IF($B347="","",$I347*'Proyección 5 años'!$B$4)</f>
        <v/>
      </c>
      <c r="O347" s="10">
        <f>IF($B347="","",SUM($J347:$N347))</f>
        <v/>
      </c>
      <c r="P347" s="10">
        <f>IF($B347="","",IFERROR(VLOOKUP($B347,'Cartera'!$A$5:$AC$104,15,FALSE)*VLOOKUP($B347,'Cartera'!$A$5:$AC$104,17,FALSE),0))</f>
        <v/>
      </c>
      <c r="Q347" s="10">
        <f>IF($B347="","",$D347*'Proyección 5 años'!$E$5)</f>
        <v/>
      </c>
      <c r="R347" s="10">
        <f>IF($B347="","",$I347-SUM($J347:$N347,$P347:$Q347))</f>
        <v/>
      </c>
      <c r="S347" s="10">
        <f>IF($B347="","",IF($R347&gt;0,$R347*'Proyección 5 años'!$B$5,0))</f>
        <v/>
      </c>
      <c r="T347" s="10">
        <f>IF($B347="","",$R347-$S347)</f>
        <v/>
      </c>
      <c r="U347" s="10">
        <f>IF($B347="","",MAX(0,IFERROR(VLOOKUP($B347,'Cartera'!$A$5:$AC$104,15,FALSE)-($A347-2026+1)*VLOOKUP($B347,'Cartera'!$A$5:$AC$104,19,FALSE)*12*0.55,0)))</f>
        <v/>
      </c>
      <c r="V347" s="10">
        <f>IF($B347="","",$D347*(1+'Proyección 5 años'!$B$3)^($A347-2026))</f>
        <v/>
      </c>
      <c r="W347" s="11">
        <f>IF($B347="","",'Proyección 5 años'!$B$3)</f>
        <v/>
      </c>
      <c r="X347" s="10">
        <f>IF($B347="","",$V347-$U347)</f>
        <v/>
      </c>
      <c r="Y347" s="11">
        <f>IF($B347="","",IFERROR($T347/$D347,0))</f>
        <v/>
      </c>
    </row>
    <row r="348" ht="21" customHeight="1">
      <c r="A348" s="3" t="n"/>
      <c r="B348" s="3" t="n"/>
      <c r="C348" s="15">
        <f>IF($B348="","",IFERROR(VLOOKUP($B348,'Cartera'!$A$5:$AC$104,5,FALSE),""))</f>
        <v/>
      </c>
      <c r="D348" s="7">
        <f>IF($B348="","",IFERROR(VLOOKUP($B348,'Cartera'!$A$5:$AC$104,14,FALSE),0))</f>
        <v/>
      </c>
      <c r="E348" s="7">
        <f>IF($B348="","",IFERROR(VLOOKUP($B348,'Cartera'!$A$5:$AC$104,20,FALSE)*(1+$F348)^($A348-2026),0))</f>
        <v/>
      </c>
      <c r="F348" s="9">
        <f>IF($B348="","",IFERROR(VLOOKUP($B348,'Cartera'!$A$5:$AC$104,21,FALSE),0))</f>
        <v/>
      </c>
      <c r="G348" s="7">
        <f>IF($B348="","",$E348*12)</f>
        <v/>
      </c>
      <c r="H348" s="9">
        <f>IF($B348="","",IFERROR(VLOOKUP($B348,'Cartera'!$A$5:$AC$104,25,FALSE),'Proyección 5 años'!$E$4))</f>
        <v/>
      </c>
      <c r="I348" s="7">
        <f>IF($B348="","",$G348*$H348)</f>
        <v/>
      </c>
      <c r="J348" s="7">
        <f>IF($B348="","",IFERROR(VLOOKUP($B348,'Cartera'!$A$5:$AC$104,22,FALSE)*12,0))</f>
        <v/>
      </c>
      <c r="K348" s="7">
        <f>IF($B348="","",IFERROR(VLOOKUP($B348,'Cartera'!$A$5:$AC$104,23,FALSE),0))</f>
        <v/>
      </c>
      <c r="L348" s="7">
        <f>IF($B348="","",IFERROR(VLOOKUP($B348,'Cartera'!$A$5:$AC$104,24,FALSE),0))</f>
        <v/>
      </c>
      <c r="M348" s="7">
        <f>IF($B348="","",$I348*'Proyección 5 años'!$E$3)</f>
        <v/>
      </c>
      <c r="N348" s="7">
        <f>IF($B348="","",$I348*'Proyección 5 años'!$B$4)</f>
        <v/>
      </c>
      <c r="O348" s="7">
        <f>IF($B348="","",SUM($J348:$N348))</f>
        <v/>
      </c>
      <c r="P348" s="7">
        <f>IF($B348="","",IFERROR(VLOOKUP($B348,'Cartera'!$A$5:$AC$104,15,FALSE)*VLOOKUP($B348,'Cartera'!$A$5:$AC$104,17,FALSE),0))</f>
        <v/>
      </c>
      <c r="Q348" s="7">
        <f>IF($B348="","",$D348*'Proyección 5 años'!$E$5)</f>
        <v/>
      </c>
      <c r="R348" s="7">
        <f>IF($B348="","",$I348-SUM($J348:$N348,$P348:$Q348))</f>
        <v/>
      </c>
      <c r="S348" s="7">
        <f>IF($B348="","",IF($R348&gt;0,$R348*'Proyección 5 años'!$B$5,0))</f>
        <v/>
      </c>
      <c r="T348" s="7">
        <f>IF($B348="","",$R348-$S348)</f>
        <v/>
      </c>
      <c r="U348" s="7">
        <f>IF($B348="","",MAX(0,IFERROR(VLOOKUP($B348,'Cartera'!$A$5:$AC$104,15,FALSE)-($A348-2026+1)*VLOOKUP($B348,'Cartera'!$A$5:$AC$104,19,FALSE)*12*0.55,0)))</f>
        <v/>
      </c>
      <c r="V348" s="7">
        <f>IF($B348="","",$D348*(1+'Proyección 5 años'!$B$3)^($A348-2026))</f>
        <v/>
      </c>
      <c r="W348" s="9">
        <f>IF($B348="","",'Proyección 5 años'!$B$3)</f>
        <v/>
      </c>
      <c r="X348" s="7">
        <f>IF($B348="","",$V348-$U348)</f>
        <v/>
      </c>
      <c r="Y348" s="9">
        <f>IF($B348="","",IFERROR($T348/$D348,0))</f>
        <v/>
      </c>
    </row>
    <row r="349" ht="21" customHeight="1">
      <c r="A349" s="3" t="n"/>
      <c r="B349" s="3" t="n"/>
      <c r="C349" s="16">
        <f>IF($B349="","",IFERROR(VLOOKUP($B349,'Cartera'!$A$5:$AC$104,5,FALSE),""))</f>
        <v/>
      </c>
      <c r="D349" s="10">
        <f>IF($B349="","",IFERROR(VLOOKUP($B349,'Cartera'!$A$5:$AC$104,14,FALSE),0))</f>
        <v/>
      </c>
      <c r="E349" s="10">
        <f>IF($B349="","",IFERROR(VLOOKUP($B349,'Cartera'!$A$5:$AC$104,20,FALSE)*(1+$F349)^($A349-2026),0))</f>
        <v/>
      </c>
      <c r="F349" s="11">
        <f>IF($B349="","",IFERROR(VLOOKUP($B349,'Cartera'!$A$5:$AC$104,21,FALSE),0))</f>
        <v/>
      </c>
      <c r="G349" s="10">
        <f>IF($B349="","",$E349*12)</f>
        <v/>
      </c>
      <c r="H349" s="11">
        <f>IF($B349="","",IFERROR(VLOOKUP($B349,'Cartera'!$A$5:$AC$104,25,FALSE),'Proyección 5 años'!$E$4))</f>
        <v/>
      </c>
      <c r="I349" s="10">
        <f>IF($B349="","",$G349*$H349)</f>
        <v/>
      </c>
      <c r="J349" s="10">
        <f>IF($B349="","",IFERROR(VLOOKUP($B349,'Cartera'!$A$5:$AC$104,22,FALSE)*12,0))</f>
        <v/>
      </c>
      <c r="K349" s="10">
        <f>IF($B349="","",IFERROR(VLOOKUP($B349,'Cartera'!$A$5:$AC$104,23,FALSE),0))</f>
        <v/>
      </c>
      <c r="L349" s="10">
        <f>IF($B349="","",IFERROR(VLOOKUP($B349,'Cartera'!$A$5:$AC$104,24,FALSE),0))</f>
        <v/>
      </c>
      <c r="M349" s="10">
        <f>IF($B349="","",$I349*'Proyección 5 años'!$E$3)</f>
        <v/>
      </c>
      <c r="N349" s="10">
        <f>IF($B349="","",$I349*'Proyección 5 años'!$B$4)</f>
        <v/>
      </c>
      <c r="O349" s="10">
        <f>IF($B349="","",SUM($J349:$N349))</f>
        <v/>
      </c>
      <c r="P349" s="10">
        <f>IF($B349="","",IFERROR(VLOOKUP($B349,'Cartera'!$A$5:$AC$104,15,FALSE)*VLOOKUP($B349,'Cartera'!$A$5:$AC$104,17,FALSE),0))</f>
        <v/>
      </c>
      <c r="Q349" s="10">
        <f>IF($B349="","",$D349*'Proyección 5 años'!$E$5)</f>
        <v/>
      </c>
      <c r="R349" s="10">
        <f>IF($B349="","",$I349-SUM($J349:$N349,$P349:$Q349))</f>
        <v/>
      </c>
      <c r="S349" s="10">
        <f>IF($B349="","",IF($R349&gt;0,$R349*'Proyección 5 años'!$B$5,0))</f>
        <v/>
      </c>
      <c r="T349" s="10">
        <f>IF($B349="","",$R349-$S349)</f>
        <v/>
      </c>
      <c r="U349" s="10">
        <f>IF($B349="","",MAX(0,IFERROR(VLOOKUP($B349,'Cartera'!$A$5:$AC$104,15,FALSE)-($A349-2026+1)*VLOOKUP($B349,'Cartera'!$A$5:$AC$104,19,FALSE)*12*0.55,0)))</f>
        <v/>
      </c>
      <c r="V349" s="10">
        <f>IF($B349="","",$D349*(1+'Proyección 5 años'!$B$3)^($A349-2026))</f>
        <v/>
      </c>
      <c r="W349" s="11">
        <f>IF($B349="","",'Proyección 5 años'!$B$3)</f>
        <v/>
      </c>
      <c r="X349" s="10">
        <f>IF($B349="","",$V349-$U349)</f>
        <v/>
      </c>
      <c r="Y349" s="11">
        <f>IF($B349="","",IFERROR($T349/$D349,0))</f>
        <v/>
      </c>
    </row>
    <row r="350" ht="21" customHeight="1">
      <c r="A350" s="3" t="n"/>
      <c r="B350" s="3" t="n"/>
      <c r="C350" s="15">
        <f>IF($B350="","",IFERROR(VLOOKUP($B350,'Cartera'!$A$5:$AC$104,5,FALSE),""))</f>
        <v/>
      </c>
      <c r="D350" s="7">
        <f>IF($B350="","",IFERROR(VLOOKUP($B350,'Cartera'!$A$5:$AC$104,14,FALSE),0))</f>
        <v/>
      </c>
      <c r="E350" s="7">
        <f>IF($B350="","",IFERROR(VLOOKUP($B350,'Cartera'!$A$5:$AC$104,20,FALSE)*(1+$F350)^($A350-2026),0))</f>
        <v/>
      </c>
      <c r="F350" s="9">
        <f>IF($B350="","",IFERROR(VLOOKUP($B350,'Cartera'!$A$5:$AC$104,21,FALSE),0))</f>
        <v/>
      </c>
      <c r="G350" s="7">
        <f>IF($B350="","",$E350*12)</f>
        <v/>
      </c>
      <c r="H350" s="9">
        <f>IF($B350="","",IFERROR(VLOOKUP($B350,'Cartera'!$A$5:$AC$104,25,FALSE),'Proyección 5 años'!$E$4))</f>
        <v/>
      </c>
      <c r="I350" s="7">
        <f>IF($B350="","",$G350*$H350)</f>
        <v/>
      </c>
      <c r="J350" s="7">
        <f>IF($B350="","",IFERROR(VLOOKUP($B350,'Cartera'!$A$5:$AC$104,22,FALSE)*12,0))</f>
        <v/>
      </c>
      <c r="K350" s="7">
        <f>IF($B350="","",IFERROR(VLOOKUP($B350,'Cartera'!$A$5:$AC$104,23,FALSE),0))</f>
        <v/>
      </c>
      <c r="L350" s="7">
        <f>IF($B350="","",IFERROR(VLOOKUP($B350,'Cartera'!$A$5:$AC$104,24,FALSE),0))</f>
        <v/>
      </c>
      <c r="M350" s="7">
        <f>IF($B350="","",$I350*'Proyección 5 años'!$E$3)</f>
        <v/>
      </c>
      <c r="N350" s="7">
        <f>IF($B350="","",$I350*'Proyección 5 años'!$B$4)</f>
        <v/>
      </c>
      <c r="O350" s="7">
        <f>IF($B350="","",SUM($J350:$N350))</f>
        <v/>
      </c>
      <c r="P350" s="7">
        <f>IF($B350="","",IFERROR(VLOOKUP($B350,'Cartera'!$A$5:$AC$104,15,FALSE)*VLOOKUP($B350,'Cartera'!$A$5:$AC$104,17,FALSE),0))</f>
        <v/>
      </c>
      <c r="Q350" s="7">
        <f>IF($B350="","",$D350*'Proyección 5 años'!$E$5)</f>
        <v/>
      </c>
      <c r="R350" s="7">
        <f>IF($B350="","",$I350-SUM($J350:$N350,$P350:$Q350))</f>
        <v/>
      </c>
      <c r="S350" s="7">
        <f>IF($B350="","",IF($R350&gt;0,$R350*'Proyección 5 años'!$B$5,0))</f>
        <v/>
      </c>
      <c r="T350" s="7">
        <f>IF($B350="","",$R350-$S350)</f>
        <v/>
      </c>
      <c r="U350" s="7">
        <f>IF($B350="","",MAX(0,IFERROR(VLOOKUP($B350,'Cartera'!$A$5:$AC$104,15,FALSE)-($A350-2026+1)*VLOOKUP($B350,'Cartera'!$A$5:$AC$104,19,FALSE)*12*0.55,0)))</f>
        <v/>
      </c>
      <c r="V350" s="7">
        <f>IF($B350="","",$D350*(1+'Proyección 5 años'!$B$3)^($A350-2026))</f>
        <v/>
      </c>
      <c r="W350" s="9">
        <f>IF($B350="","",'Proyección 5 años'!$B$3)</f>
        <v/>
      </c>
      <c r="X350" s="7">
        <f>IF($B350="","",$V350-$U350)</f>
        <v/>
      </c>
      <c r="Y350" s="9">
        <f>IF($B350="","",IFERROR($T350/$D350,0))</f>
        <v/>
      </c>
    </row>
    <row r="351" ht="21" customHeight="1">
      <c r="A351" s="3" t="n"/>
      <c r="B351" s="3" t="n"/>
      <c r="C351" s="16">
        <f>IF($B351="","",IFERROR(VLOOKUP($B351,'Cartera'!$A$5:$AC$104,5,FALSE),""))</f>
        <v/>
      </c>
      <c r="D351" s="10">
        <f>IF($B351="","",IFERROR(VLOOKUP($B351,'Cartera'!$A$5:$AC$104,14,FALSE),0))</f>
        <v/>
      </c>
      <c r="E351" s="10">
        <f>IF($B351="","",IFERROR(VLOOKUP($B351,'Cartera'!$A$5:$AC$104,20,FALSE)*(1+$F351)^($A351-2026),0))</f>
        <v/>
      </c>
      <c r="F351" s="11">
        <f>IF($B351="","",IFERROR(VLOOKUP($B351,'Cartera'!$A$5:$AC$104,21,FALSE),0))</f>
        <v/>
      </c>
      <c r="G351" s="10">
        <f>IF($B351="","",$E351*12)</f>
        <v/>
      </c>
      <c r="H351" s="11">
        <f>IF($B351="","",IFERROR(VLOOKUP($B351,'Cartera'!$A$5:$AC$104,25,FALSE),'Proyección 5 años'!$E$4))</f>
        <v/>
      </c>
      <c r="I351" s="10">
        <f>IF($B351="","",$G351*$H351)</f>
        <v/>
      </c>
      <c r="J351" s="10">
        <f>IF($B351="","",IFERROR(VLOOKUP($B351,'Cartera'!$A$5:$AC$104,22,FALSE)*12,0))</f>
        <v/>
      </c>
      <c r="K351" s="10">
        <f>IF($B351="","",IFERROR(VLOOKUP($B351,'Cartera'!$A$5:$AC$104,23,FALSE),0))</f>
        <v/>
      </c>
      <c r="L351" s="10">
        <f>IF($B351="","",IFERROR(VLOOKUP($B351,'Cartera'!$A$5:$AC$104,24,FALSE),0))</f>
        <v/>
      </c>
      <c r="M351" s="10">
        <f>IF($B351="","",$I351*'Proyección 5 años'!$E$3)</f>
        <v/>
      </c>
      <c r="N351" s="10">
        <f>IF($B351="","",$I351*'Proyección 5 años'!$B$4)</f>
        <v/>
      </c>
      <c r="O351" s="10">
        <f>IF($B351="","",SUM($J351:$N351))</f>
        <v/>
      </c>
      <c r="P351" s="10">
        <f>IF($B351="","",IFERROR(VLOOKUP($B351,'Cartera'!$A$5:$AC$104,15,FALSE)*VLOOKUP($B351,'Cartera'!$A$5:$AC$104,17,FALSE),0))</f>
        <v/>
      </c>
      <c r="Q351" s="10">
        <f>IF($B351="","",$D351*'Proyección 5 años'!$E$5)</f>
        <v/>
      </c>
      <c r="R351" s="10">
        <f>IF($B351="","",$I351-SUM($J351:$N351,$P351:$Q351))</f>
        <v/>
      </c>
      <c r="S351" s="10">
        <f>IF($B351="","",IF($R351&gt;0,$R351*'Proyección 5 años'!$B$5,0))</f>
        <v/>
      </c>
      <c r="T351" s="10">
        <f>IF($B351="","",$R351-$S351)</f>
        <v/>
      </c>
      <c r="U351" s="10">
        <f>IF($B351="","",MAX(0,IFERROR(VLOOKUP($B351,'Cartera'!$A$5:$AC$104,15,FALSE)-($A351-2026+1)*VLOOKUP($B351,'Cartera'!$A$5:$AC$104,19,FALSE)*12*0.55,0)))</f>
        <v/>
      </c>
      <c r="V351" s="10">
        <f>IF($B351="","",$D351*(1+'Proyección 5 años'!$B$3)^($A351-2026))</f>
        <v/>
      </c>
      <c r="W351" s="11">
        <f>IF($B351="","",'Proyección 5 años'!$B$3)</f>
        <v/>
      </c>
      <c r="X351" s="10">
        <f>IF($B351="","",$V351-$U351)</f>
        <v/>
      </c>
      <c r="Y351" s="11">
        <f>IF($B351="","",IFERROR($T351/$D351,0))</f>
        <v/>
      </c>
    </row>
    <row r="352" ht="21" customHeight="1">
      <c r="A352" s="3" t="n"/>
      <c r="B352" s="3" t="n"/>
      <c r="C352" s="15">
        <f>IF($B352="","",IFERROR(VLOOKUP($B352,'Cartera'!$A$5:$AC$104,5,FALSE),""))</f>
        <v/>
      </c>
      <c r="D352" s="7">
        <f>IF($B352="","",IFERROR(VLOOKUP($B352,'Cartera'!$A$5:$AC$104,14,FALSE),0))</f>
        <v/>
      </c>
      <c r="E352" s="7">
        <f>IF($B352="","",IFERROR(VLOOKUP($B352,'Cartera'!$A$5:$AC$104,20,FALSE)*(1+$F352)^($A352-2026),0))</f>
        <v/>
      </c>
      <c r="F352" s="9">
        <f>IF($B352="","",IFERROR(VLOOKUP($B352,'Cartera'!$A$5:$AC$104,21,FALSE),0))</f>
        <v/>
      </c>
      <c r="G352" s="7">
        <f>IF($B352="","",$E352*12)</f>
        <v/>
      </c>
      <c r="H352" s="9">
        <f>IF($B352="","",IFERROR(VLOOKUP($B352,'Cartera'!$A$5:$AC$104,25,FALSE),'Proyección 5 años'!$E$4))</f>
        <v/>
      </c>
      <c r="I352" s="7">
        <f>IF($B352="","",$G352*$H352)</f>
        <v/>
      </c>
      <c r="J352" s="7">
        <f>IF($B352="","",IFERROR(VLOOKUP($B352,'Cartera'!$A$5:$AC$104,22,FALSE)*12,0))</f>
        <v/>
      </c>
      <c r="K352" s="7">
        <f>IF($B352="","",IFERROR(VLOOKUP($B352,'Cartera'!$A$5:$AC$104,23,FALSE),0))</f>
        <v/>
      </c>
      <c r="L352" s="7">
        <f>IF($B352="","",IFERROR(VLOOKUP($B352,'Cartera'!$A$5:$AC$104,24,FALSE),0))</f>
        <v/>
      </c>
      <c r="M352" s="7">
        <f>IF($B352="","",$I352*'Proyección 5 años'!$E$3)</f>
        <v/>
      </c>
      <c r="N352" s="7">
        <f>IF($B352="","",$I352*'Proyección 5 años'!$B$4)</f>
        <v/>
      </c>
      <c r="O352" s="7">
        <f>IF($B352="","",SUM($J352:$N352))</f>
        <v/>
      </c>
      <c r="P352" s="7">
        <f>IF($B352="","",IFERROR(VLOOKUP($B352,'Cartera'!$A$5:$AC$104,15,FALSE)*VLOOKUP($B352,'Cartera'!$A$5:$AC$104,17,FALSE),0))</f>
        <v/>
      </c>
      <c r="Q352" s="7">
        <f>IF($B352="","",$D352*'Proyección 5 años'!$E$5)</f>
        <v/>
      </c>
      <c r="R352" s="7">
        <f>IF($B352="","",$I352-SUM($J352:$N352,$P352:$Q352))</f>
        <v/>
      </c>
      <c r="S352" s="7">
        <f>IF($B352="","",IF($R352&gt;0,$R352*'Proyección 5 años'!$B$5,0))</f>
        <v/>
      </c>
      <c r="T352" s="7">
        <f>IF($B352="","",$R352-$S352)</f>
        <v/>
      </c>
      <c r="U352" s="7">
        <f>IF($B352="","",MAX(0,IFERROR(VLOOKUP($B352,'Cartera'!$A$5:$AC$104,15,FALSE)-($A352-2026+1)*VLOOKUP($B352,'Cartera'!$A$5:$AC$104,19,FALSE)*12*0.55,0)))</f>
        <v/>
      </c>
      <c r="V352" s="7">
        <f>IF($B352="","",$D352*(1+'Proyección 5 años'!$B$3)^($A352-2026))</f>
        <v/>
      </c>
      <c r="W352" s="9">
        <f>IF($B352="","",'Proyección 5 años'!$B$3)</f>
        <v/>
      </c>
      <c r="X352" s="7">
        <f>IF($B352="","",$V352-$U352)</f>
        <v/>
      </c>
      <c r="Y352" s="9">
        <f>IF($B352="","",IFERROR($T352/$D352,0))</f>
        <v/>
      </c>
    </row>
    <row r="353" ht="21" customHeight="1">
      <c r="A353" s="3" t="n"/>
      <c r="B353" s="3" t="n"/>
      <c r="C353" s="16">
        <f>IF($B353="","",IFERROR(VLOOKUP($B353,'Cartera'!$A$5:$AC$104,5,FALSE),""))</f>
        <v/>
      </c>
      <c r="D353" s="10">
        <f>IF($B353="","",IFERROR(VLOOKUP($B353,'Cartera'!$A$5:$AC$104,14,FALSE),0))</f>
        <v/>
      </c>
      <c r="E353" s="10">
        <f>IF($B353="","",IFERROR(VLOOKUP($B353,'Cartera'!$A$5:$AC$104,20,FALSE)*(1+$F353)^($A353-2026),0))</f>
        <v/>
      </c>
      <c r="F353" s="11">
        <f>IF($B353="","",IFERROR(VLOOKUP($B353,'Cartera'!$A$5:$AC$104,21,FALSE),0))</f>
        <v/>
      </c>
      <c r="G353" s="10">
        <f>IF($B353="","",$E353*12)</f>
        <v/>
      </c>
      <c r="H353" s="11">
        <f>IF($B353="","",IFERROR(VLOOKUP($B353,'Cartera'!$A$5:$AC$104,25,FALSE),'Proyección 5 años'!$E$4))</f>
        <v/>
      </c>
      <c r="I353" s="10">
        <f>IF($B353="","",$G353*$H353)</f>
        <v/>
      </c>
      <c r="J353" s="10">
        <f>IF($B353="","",IFERROR(VLOOKUP($B353,'Cartera'!$A$5:$AC$104,22,FALSE)*12,0))</f>
        <v/>
      </c>
      <c r="K353" s="10">
        <f>IF($B353="","",IFERROR(VLOOKUP($B353,'Cartera'!$A$5:$AC$104,23,FALSE),0))</f>
        <v/>
      </c>
      <c r="L353" s="10">
        <f>IF($B353="","",IFERROR(VLOOKUP($B353,'Cartera'!$A$5:$AC$104,24,FALSE),0))</f>
        <v/>
      </c>
      <c r="M353" s="10">
        <f>IF($B353="","",$I353*'Proyección 5 años'!$E$3)</f>
        <v/>
      </c>
      <c r="N353" s="10">
        <f>IF($B353="","",$I353*'Proyección 5 años'!$B$4)</f>
        <v/>
      </c>
      <c r="O353" s="10">
        <f>IF($B353="","",SUM($J353:$N353))</f>
        <v/>
      </c>
      <c r="P353" s="10">
        <f>IF($B353="","",IFERROR(VLOOKUP($B353,'Cartera'!$A$5:$AC$104,15,FALSE)*VLOOKUP($B353,'Cartera'!$A$5:$AC$104,17,FALSE),0))</f>
        <v/>
      </c>
      <c r="Q353" s="10">
        <f>IF($B353="","",$D353*'Proyección 5 años'!$E$5)</f>
        <v/>
      </c>
      <c r="R353" s="10">
        <f>IF($B353="","",$I353-SUM($J353:$N353,$P353:$Q353))</f>
        <v/>
      </c>
      <c r="S353" s="10">
        <f>IF($B353="","",IF($R353&gt;0,$R353*'Proyección 5 años'!$B$5,0))</f>
        <v/>
      </c>
      <c r="T353" s="10">
        <f>IF($B353="","",$R353-$S353)</f>
        <v/>
      </c>
      <c r="U353" s="10">
        <f>IF($B353="","",MAX(0,IFERROR(VLOOKUP($B353,'Cartera'!$A$5:$AC$104,15,FALSE)-($A353-2026+1)*VLOOKUP($B353,'Cartera'!$A$5:$AC$104,19,FALSE)*12*0.55,0)))</f>
        <v/>
      </c>
      <c r="V353" s="10">
        <f>IF($B353="","",$D353*(1+'Proyección 5 años'!$B$3)^($A353-2026))</f>
        <v/>
      </c>
      <c r="W353" s="11">
        <f>IF($B353="","",'Proyección 5 años'!$B$3)</f>
        <v/>
      </c>
      <c r="X353" s="10">
        <f>IF($B353="","",$V353-$U353)</f>
        <v/>
      </c>
      <c r="Y353" s="11">
        <f>IF($B353="","",IFERROR($T353/$D353,0))</f>
        <v/>
      </c>
    </row>
    <row r="354" ht="21" customHeight="1">
      <c r="A354" s="3" t="n"/>
      <c r="B354" s="3" t="n"/>
      <c r="C354" s="15">
        <f>IF($B354="","",IFERROR(VLOOKUP($B354,'Cartera'!$A$5:$AC$104,5,FALSE),""))</f>
        <v/>
      </c>
      <c r="D354" s="7">
        <f>IF($B354="","",IFERROR(VLOOKUP($B354,'Cartera'!$A$5:$AC$104,14,FALSE),0))</f>
        <v/>
      </c>
      <c r="E354" s="7">
        <f>IF($B354="","",IFERROR(VLOOKUP($B354,'Cartera'!$A$5:$AC$104,20,FALSE)*(1+$F354)^($A354-2026),0))</f>
        <v/>
      </c>
      <c r="F354" s="9">
        <f>IF($B354="","",IFERROR(VLOOKUP($B354,'Cartera'!$A$5:$AC$104,21,FALSE),0))</f>
        <v/>
      </c>
      <c r="G354" s="7">
        <f>IF($B354="","",$E354*12)</f>
        <v/>
      </c>
      <c r="H354" s="9">
        <f>IF($B354="","",IFERROR(VLOOKUP($B354,'Cartera'!$A$5:$AC$104,25,FALSE),'Proyección 5 años'!$E$4))</f>
        <v/>
      </c>
      <c r="I354" s="7">
        <f>IF($B354="","",$G354*$H354)</f>
        <v/>
      </c>
      <c r="J354" s="7">
        <f>IF($B354="","",IFERROR(VLOOKUP($B354,'Cartera'!$A$5:$AC$104,22,FALSE)*12,0))</f>
        <v/>
      </c>
      <c r="K354" s="7">
        <f>IF($B354="","",IFERROR(VLOOKUP($B354,'Cartera'!$A$5:$AC$104,23,FALSE),0))</f>
        <v/>
      </c>
      <c r="L354" s="7">
        <f>IF($B354="","",IFERROR(VLOOKUP($B354,'Cartera'!$A$5:$AC$104,24,FALSE),0))</f>
        <v/>
      </c>
      <c r="M354" s="7">
        <f>IF($B354="","",$I354*'Proyección 5 años'!$E$3)</f>
        <v/>
      </c>
      <c r="N354" s="7">
        <f>IF($B354="","",$I354*'Proyección 5 años'!$B$4)</f>
        <v/>
      </c>
      <c r="O354" s="7">
        <f>IF($B354="","",SUM($J354:$N354))</f>
        <v/>
      </c>
      <c r="P354" s="7">
        <f>IF($B354="","",IFERROR(VLOOKUP($B354,'Cartera'!$A$5:$AC$104,15,FALSE)*VLOOKUP($B354,'Cartera'!$A$5:$AC$104,17,FALSE),0))</f>
        <v/>
      </c>
      <c r="Q354" s="7">
        <f>IF($B354="","",$D354*'Proyección 5 años'!$E$5)</f>
        <v/>
      </c>
      <c r="R354" s="7">
        <f>IF($B354="","",$I354-SUM($J354:$N354,$P354:$Q354))</f>
        <v/>
      </c>
      <c r="S354" s="7">
        <f>IF($B354="","",IF($R354&gt;0,$R354*'Proyección 5 años'!$B$5,0))</f>
        <v/>
      </c>
      <c r="T354" s="7">
        <f>IF($B354="","",$R354-$S354)</f>
        <v/>
      </c>
      <c r="U354" s="7">
        <f>IF($B354="","",MAX(0,IFERROR(VLOOKUP($B354,'Cartera'!$A$5:$AC$104,15,FALSE)-($A354-2026+1)*VLOOKUP($B354,'Cartera'!$A$5:$AC$104,19,FALSE)*12*0.55,0)))</f>
        <v/>
      </c>
      <c r="V354" s="7">
        <f>IF($B354="","",$D354*(1+'Proyección 5 años'!$B$3)^($A354-2026))</f>
        <v/>
      </c>
      <c r="W354" s="9">
        <f>IF($B354="","",'Proyección 5 años'!$B$3)</f>
        <v/>
      </c>
      <c r="X354" s="7">
        <f>IF($B354="","",$V354-$U354)</f>
        <v/>
      </c>
      <c r="Y354" s="9">
        <f>IF($B354="","",IFERROR($T354/$D354,0))</f>
        <v/>
      </c>
    </row>
    <row r="355" ht="21" customHeight="1">
      <c r="A355" s="3" t="n"/>
      <c r="B355" s="3" t="n"/>
      <c r="C355" s="16">
        <f>IF($B355="","",IFERROR(VLOOKUP($B355,'Cartera'!$A$5:$AC$104,5,FALSE),""))</f>
        <v/>
      </c>
      <c r="D355" s="10">
        <f>IF($B355="","",IFERROR(VLOOKUP($B355,'Cartera'!$A$5:$AC$104,14,FALSE),0))</f>
        <v/>
      </c>
      <c r="E355" s="10">
        <f>IF($B355="","",IFERROR(VLOOKUP($B355,'Cartera'!$A$5:$AC$104,20,FALSE)*(1+$F355)^($A355-2026),0))</f>
        <v/>
      </c>
      <c r="F355" s="11">
        <f>IF($B355="","",IFERROR(VLOOKUP($B355,'Cartera'!$A$5:$AC$104,21,FALSE),0))</f>
        <v/>
      </c>
      <c r="G355" s="10">
        <f>IF($B355="","",$E355*12)</f>
        <v/>
      </c>
      <c r="H355" s="11">
        <f>IF($B355="","",IFERROR(VLOOKUP($B355,'Cartera'!$A$5:$AC$104,25,FALSE),'Proyección 5 años'!$E$4))</f>
        <v/>
      </c>
      <c r="I355" s="10">
        <f>IF($B355="","",$G355*$H355)</f>
        <v/>
      </c>
      <c r="J355" s="10">
        <f>IF($B355="","",IFERROR(VLOOKUP($B355,'Cartera'!$A$5:$AC$104,22,FALSE)*12,0))</f>
        <v/>
      </c>
      <c r="K355" s="10">
        <f>IF($B355="","",IFERROR(VLOOKUP($B355,'Cartera'!$A$5:$AC$104,23,FALSE),0))</f>
        <v/>
      </c>
      <c r="L355" s="10">
        <f>IF($B355="","",IFERROR(VLOOKUP($B355,'Cartera'!$A$5:$AC$104,24,FALSE),0))</f>
        <v/>
      </c>
      <c r="M355" s="10">
        <f>IF($B355="","",$I355*'Proyección 5 años'!$E$3)</f>
        <v/>
      </c>
      <c r="N355" s="10">
        <f>IF($B355="","",$I355*'Proyección 5 años'!$B$4)</f>
        <v/>
      </c>
      <c r="O355" s="10">
        <f>IF($B355="","",SUM($J355:$N355))</f>
        <v/>
      </c>
      <c r="P355" s="10">
        <f>IF($B355="","",IFERROR(VLOOKUP($B355,'Cartera'!$A$5:$AC$104,15,FALSE)*VLOOKUP($B355,'Cartera'!$A$5:$AC$104,17,FALSE),0))</f>
        <v/>
      </c>
      <c r="Q355" s="10">
        <f>IF($B355="","",$D355*'Proyección 5 años'!$E$5)</f>
        <v/>
      </c>
      <c r="R355" s="10">
        <f>IF($B355="","",$I355-SUM($J355:$N355,$P355:$Q355))</f>
        <v/>
      </c>
      <c r="S355" s="10">
        <f>IF($B355="","",IF($R355&gt;0,$R355*'Proyección 5 años'!$B$5,0))</f>
        <v/>
      </c>
      <c r="T355" s="10">
        <f>IF($B355="","",$R355-$S355)</f>
        <v/>
      </c>
      <c r="U355" s="10">
        <f>IF($B355="","",MAX(0,IFERROR(VLOOKUP($B355,'Cartera'!$A$5:$AC$104,15,FALSE)-($A355-2026+1)*VLOOKUP($B355,'Cartera'!$A$5:$AC$104,19,FALSE)*12*0.55,0)))</f>
        <v/>
      </c>
      <c r="V355" s="10">
        <f>IF($B355="","",$D355*(1+'Proyección 5 años'!$B$3)^($A355-2026))</f>
        <v/>
      </c>
      <c r="W355" s="11">
        <f>IF($B355="","",'Proyección 5 años'!$B$3)</f>
        <v/>
      </c>
      <c r="X355" s="10">
        <f>IF($B355="","",$V355-$U355)</f>
        <v/>
      </c>
      <c r="Y355" s="11">
        <f>IF($B355="","",IFERROR($T355/$D355,0))</f>
        <v/>
      </c>
    </row>
    <row r="356" ht="21" customHeight="1">
      <c r="A356" s="3" t="n"/>
      <c r="B356" s="3" t="n"/>
      <c r="C356" s="15">
        <f>IF($B356="","",IFERROR(VLOOKUP($B356,'Cartera'!$A$5:$AC$104,5,FALSE),""))</f>
        <v/>
      </c>
      <c r="D356" s="7">
        <f>IF($B356="","",IFERROR(VLOOKUP($B356,'Cartera'!$A$5:$AC$104,14,FALSE),0))</f>
        <v/>
      </c>
      <c r="E356" s="7">
        <f>IF($B356="","",IFERROR(VLOOKUP($B356,'Cartera'!$A$5:$AC$104,20,FALSE)*(1+$F356)^($A356-2026),0))</f>
        <v/>
      </c>
      <c r="F356" s="9">
        <f>IF($B356="","",IFERROR(VLOOKUP($B356,'Cartera'!$A$5:$AC$104,21,FALSE),0))</f>
        <v/>
      </c>
      <c r="G356" s="7">
        <f>IF($B356="","",$E356*12)</f>
        <v/>
      </c>
      <c r="H356" s="9">
        <f>IF($B356="","",IFERROR(VLOOKUP($B356,'Cartera'!$A$5:$AC$104,25,FALSE),'Proyección 5 años'!$E$4))</f>
        <v/>
      </c>
      <c r="I356" s="7">
        <f>IF($B356="","",$G356*$H356)</f>
        <v/>
      </c>
      <c r="J356" s="7">
        <f>IF($B356="","",IFERROR(VLOOKUP($B356,'Cartera'!$A$5:$AC$104,22,FALSE)*12,0))</f>
        <v/>
      </c>
      <c r="K356" s="7">
        <f>IF($B356="","",IFERROR(VLOOKUP($B356,'Cartera'!$A$5:$AC$104,23,FALSE),0))</f>
        <v/>
      </c>
      <c r="L356" s="7">
        <f>IF($B356="","",IFERROR(VLOOKUP($B356,'Cartera'!$A$5:$AC$104,24,FALSE),0))</f>
        <v/>
      </c>
      <c r="M356" s="7">
        <f>IF($B356="","",$I356*'Proyección 5 años'!$E$3)</f>
        <v/>
      </c>
      <c r="N356" s="7">
        <f>IF($B356="","",$I356*'Proyección 5 años'!$B$4)</f>
        <v/>
      </c>
      <c r="O356" s="7">
        <f>IF($B356="","",SUM($J356:$N356))</f>
        <v/>
      </c>
      <c r="P356" s="7">
        <f>IF($B356="","",IFERROR(VLOOKUP($B356,'Cartera'!$A$5:$AC$104,15,FALSE)*VLOOKUP($B356,'Cartera'!$A$5:$AC$104,17,FALSE),0))</f>
        <v/>
      </c>
      <c r="Q356" s="7">
        <f>IF($B356="","",$D356*'Proyección 5 años'!$E$5)</f>
        <v/>
      </c>
      <c r="R356" s="7">
        <f>IF($B356="","",$I356-SUM($J356:$N356,$P356:$Q356))</f>
        <v/>
      </c>
      <c r="S356" s="7">
        <f>IF($B356="","",IF($R356&gt;0,$R356*'Proyección 5 años'!$B$5,0))</f>
        <v/>
      </c>
      <c r="T356" s="7">
        <f>IF($B356="","",$R356-$S356)</f>
        <v/>
      </c>
      <c r="U356" s="7">
        <f>IF($B356="","",MAX(0,IFERROR(VLOOKUP($B356,'Cartera'!$A$5:$AC$104,15,FALSE)-($A356-2026+1)*VLOOKUP($B356,'Cartera'!$A$5:$AC$104,19,FALSE)*12*0.55,0)))</f>
        <v/>
      </c>
      <c r="V356" s="7">
        <f>IF($B356="","",$D356*(1+'Proyección 5 años'!$B$3)^($A356-2026))</f>
        <v/>
      </c>
      <c r="W356" s="9">
        <f>IF($B356="","",'Proyección 5 años'!$B$3)</f>
        <v/>
      </c>
      <c r="X356" s="7">
        <f>IF($B356="","",$V356-$U356)</f>
        <v/>
      </c>
      <c r="Y356" s="9">
        <f>IF($B356="","",IFERROR($T356/$D356,0))</f>
        <v/>
      </c>
    </row>
    <row r="357" ht="21" customHeight="1">
      <c r="A357" s="3" t="n"/>
      <c r="B357" s="3" t="n"/>
      <c r="C357" s="16">
        <f>IF($B357="","",IFERROR(VLOOKUP($B357,'Cartera'!$A$5:$AC$104,5,FALSE),""))</f>
        <v/>
      </c>
      <c r="D357" s="10">
        <f>IF($B357="","",IFERROR(VLOOKUP($B357,'Cartera'!$A$5:$AC$104,14,FALSE),0))</f>
        <v/>
      </c>
      <c r="E357" s="10">
        <f>IF($B357="","",IFERROR(VLOOKUP($B357,'Cartera'!$A$5:$AC$104,20,FALSE)*(1+$F357)^($A357-2026),0))</f>
        <v/>
      </c>
      <c r="F357" s="11">
        <f>IF($B357="","",IFERROR(VLOOKUP($B357,'Cartera'!$A$5:$AC$104,21,FALSE),0))</f>
        <v/>
      </c>
      <c r="G357" s="10">
        <f>IF($B357="","",$E357*12)</f>
        <v/>
      </c>
      <c r="H357" s="11">
        <f>IF($B357="","",IFERROR(VLOOKUP($B357,'Cartera'!$A$5:$AC$104,25,FALSE),'Proyección 5 años'!$E$4))</f>
        <v/>
      </c>
      <c r="I357" s="10">
        <f>IF($B357="","",$G357*$H357)</f>
        <v/>
      </c>
      <c r="J357" s="10">
        <f>IF($B357="","",IFERROR(VLOOKUP($B357,'Cartera'!$A$5:$AC$104,22,FALSE)*12,0))</f>
        <v/>
      </c>
      <c r="K357" s="10">
        <f>IF($B357="","",IFERROR(VLOOKUP($B357,'Cartera'!$A$5:$AC$104,23,FALSE),0))</f>
        <v/>
      </c>
      <c r="L357" s="10">
        <f>IF($B357="","",IFERROR(VLOOKUP($B357,'Cartera'!$A$5:$AC$104,24,FALSE),0))</f>
        <v/>
      </c>
      <c r="M357" s="10">
        <f>IF($B357="","",$I357*'Proyección 5 años'!$E$3)</f>
        <v/>
      </c>
      <c r="N357" s="10">
        <f>IF($B357="","",$I357*'Proyección 5 años'!$B$4)</f>
        <v/>
      </c>
      <c r="O357" s="10">
        <f>IF($B357="","",SUM($J357:$N357))</f>
        <v/>
      </c>
      <c r="P357" s="10">
        <f>IF($B357="","",IFERROR(VLOOKUP($B357,'Cartera'!$A$5:$AC$104,15,FALSE)*VLOOKUP($B357,'Cartera'!$A$5:$AC$104,17,FALSE),0))</f>
        <v/>
      </c>
      <c r="Q357" s="10">
        <f>IF($B357="","",$D357*'Proyección 5 años'!$E$5)</f>
        <v/>
      </c>
      <c r="R357" s="10">
        <f>IF($B357="","",$I357-SUM($J357:$N357,$P357:$Q357))</f>
        <v/>
      </c>
      <c r="S357" s="10">
        <f>IF($B357="","",IF($R357&gt;0,$R357*'Proyección 5 años'!$B$5,0))</f>
        <v/>
      </c>
      <c r="T357" s="10">
        <f>IF($B357="","",$R357-$S357)</f>
        <v/>
      </c>
      <c r="U357" s="10">
        <f>IF($B357="","",MAX(0,IFERROR(VLOOKUP($B357,'Cartera'!$A$5:$AC$104,15,FALSE)-($A357-2026+1)*VLOOKUP($B357,'Cartera'!$A$5:$AC$104,19,FALSE)*12*0.55,0)))</f>
        <v/>
      </c>
      <c r="V357" s="10">
        <f>IF($B357="","",$D357*(1+'Proyección 5 años'!$B$3)^($A357-2026))</f>
        <v/>
      </c>
      <c r="W357" s="11">
        <f>IF($B357="","",'Proyección 5 años'!$B$3)</f>
        <v/>
      </c>
      <c r="X357" s="10">
        <f>IF($B357="","",$V357-$U357)</f>
        <v/>
      </c>
      <c r="Y357" s="11">
        <f>IF($B357="","",IFERROR($T357/$D357,0))</f>
        <v/>
      </c>
    </row>
    <row r="358" ht="21" customHeight="1">
      <c r="A358" s="3" t="n"/>
      <c r="B358" s="3" t="n"/>
      <c r="C358" s="15">
        <f>IF($B358="","",IFERROR(VLOOKUP($B358,'Cartera'!$A$5:$AC$104,5,FALSE),""))</f>
        <v/>
      </c>
      <c r="D358" s="7">
        <f>IF($B358="","",IFERROR(VLOOKUP($B358,'Cartera'!$A$5:$AC$104,14,FALSE),0))</f>
        <v/>
      </c>
      <c r="E358" s="7">
        <f>IF($B358="","",IFERROR(VLOOKUP($B358,'Cartera'!$A$5:$AC$104,20,FALSE)*(1+$F358)^($A358-2026),0))</f>
        <v/>
      </c>
      <c r="F358" s="9">
        <f>IF($B358="","",IFERROR(VLOOKUP($B358,'Cartera'!$A$5:$AC$104,21,FALSE),0))</f>
        <v/>
      </c>
      <c r="G358" s="7">
        <f>IF($B358="","",$E358*12)</f>
        <v/>
      </c>
      <c r="H358" s="9">
        <f>IF($B358="","",IFERROR(VLOOKUP($B358,'Cartera'!$A$5:$AC$104,25,FALSE),'Proyección 5 años'!$E$4))</f>
        <v/>
      </c>
      <c r="I358" s="7">
        <f>IF($B358="","",$G358*$H358)</f>
        <v/>
      </c>
      <c r="J358" s="7">
        <f>IF($B358="","",IFERROR(VLOOKUP($B358,'Cartera'!$A$5:$AC$104,22,FALSE)*12,0))</f>
        <v/>
      </c>
      <c r="K358" s="7">
        <f>IF($B358="","",IFERROR(VLOOKUP($B358,'Cartera'!$A$5:$AC$104,23,FALSE),0))</f>
        <v/>
      </c>
      <c r="L358" s="7">
        <f>IF($B358="","",IFERROR(VLOOKUP($B358,'Cartera'!$A$5:$AC$104,24,FALSE),0))</f>
        <v/>
      </c>
      <c r="M358" s="7">
        <f>IF($B358="","",$I358*'Proyección 5 años'!$E$3)</f>
        <v/>
      </c>
      <c r="N358" s="7">
        <f>IF($B358="","",$I358*'Proyección 5 años'!$B$4)</f>
        <v/>
      </c>
      <c r="O358" s="7">
        <f>IF($B358="","",SUM($J358:$N358))</f>
        <v/>
      </c>
      <c r="P358" s="7">
        <f>IF($B358="","",IFERROR(VLOOKUP($B358,'Cartera'!$A$5:$AC$104,15,FALSE)*VLOOKUP($B358,'Cartera'!$A$5:$AC$104,17,FALSE),0))</f>
        <v/>
      </c>
      <c r="Q358" s="7">
        <f>IF($B358="","",$D358*'Proyección 5 años'!$E$5)</f>
        <v/>
      </c>
      <c r="R358" s="7">
        <f>IF($B358="","",$I358-SUM($J358:$N358,$P358:$Q358))</f>
        <v/>
      </c>
      <c r="S358" s="7">
        <f>IF($B358="","",IF($R358&gt;0,$R358*'Proyección 5 años'!$B$5,0))</f>
        <v/>
      </c>
      <c r="T358" s="7">
        <f>IF($B358="","",$R358-$S358)</f>
        <v/>
      </c>
      <c r="U358" s="7">
        <f>IF($B358="","",MAX(0,IFERROR(VLOOKUP($B358,'Cartera'!$A$5:$AC$104,15,FALSE)-($A358-2026+1)*VLOOKUP($B358,'Cartera'!$A$5:$AC$104,19,FALSE)*12*0.55,0)))</f>
        <v/>
      </c>
      <c r="V358" s="7">
        <f>IF($B358="","",$D358*(1+'Proyección 5 años'!$B$3)^($A358-2026))</f>
        <v/>
      </c>
      <c r="W358" s="9">
        <f>IF($B358="","",'Proyección 5 años'!$B$3)</f>
        <v/>
      </c>
      <c r="X358" s="7">
        <f>IF($B358="","",$V358-$U358)</f>
        <v/>
      </c>
      <c r="Y358" s="9">
        <f>IF($B358="","",IFERROR($T358/$D358,0))</f>
        <v/>
      </c>
    </row>
    <row r="359" ht="21" customHeight="1">
      <c r="A359" s="3" t="n"/>
      <c r="B359" s="3" t="n"/>
      <c r="C359" s="16">
        <f>IF($B359="","",IFERROR(VLOOKUP($B359,'Cartera'!$A$5:$AC$104,5,FALSE),""))</f>
        <v/>
      </c>
      <c r="D359" s="10">
        <f>IF($B359="","",IFERROR(VLOOKUP($B359,'Cartera'!$A$5:$AC$104,14,FALSE),0))</f>
        <v/>
      </c>
      <c r="E359" s="10">
        <f>IF($B359="","",IFERROR(VLOOKUP($B359,'Cartera'!$A$5:$AC$104,20,FALSE)*(1+$F359)^($A359-2026),0))</f>
        <v/>
      </c>
      <c r="F359" s="11">
        <f>IF($B359="","",IFERROR(VLOOKUP($B359,'Cartera'!$A$5:$AC$104,21,FALSE),0))</f>
        <v/>
      </c>
      <c r="G359" s="10">
        <f>IF($B359="","",$E359*12)</f>
        <v/>
      </c>
      <c r="H359" s="11">
        <f>IF($B359="","",IFERROR(VLOOKUP($B359,'Cartera'!$A$5:$AC$104,25,FALSE),'Proyección 5 años'!$E$4))</f>
        <v/>
      </c>
      <c r="I359" s="10">
        <f>IF($B359="","",$G359*$H359)</f>
        <v/>
      </c>
      <c r="J359" s="10">
        <f>IF($B359="","",IFERROR(VLOOKUP($B359,'Cartera'!$A$5:$AC$104,22,FALSE)*12,0))</f>
        <v/>
      </c>
      <c r="K359" s="10">
        <f>IF($B359="","",IFERROR(VLOOKUP($B359,'Cartera'!$A$5:$AC$104,23,FALSE),0))</f>
        <v/>
      </c>
      <c r="L359" s="10">
        <f>IF($B359="","",IFERROR(VLOOKUP($B359,'Cartera'!$A$5:$AC$104,24,FALSE),0))</f>
        <v/>
      </c>
      <c r="M359" s="10">
        <f>IF($B359="","",$I359*'Proyección 5 años'!$E$3)</f>
        <v/>
      </c>
      <c r="N359" s="10">
        <f>IF($B359="","",$I359*'Proyección 5 años'!$B$4)</f>
        <v/>
      </c>
      <c r="O359" s="10">
        <f>IF($B359="","",SUM($J359:$N359))</f>
        <v/>
      </c>
      <c r="P359" s="10">
        <f>IF($B359="","",IFERROR(VLOOKUP($B359,'Cartera'!$A$5:$AC$104,15,FALSE)*VLOOKUP($B359,'Cartera'!$A$5:$AC$104,17,FALSE),0))</f>
        <v/>
      </c>
      <c r="Q359" s="10">
        <f>IF($B359="","",$D359*'Proyección 5 años'!$E$5)</f>
        <v/>
      </c>
      <c r="R359" s="10">
        <f>IF($B359="","",$I359-SUM($J359:$N359,$P359:$Q359))</f>
        <v/>
      </c>
      <c r="S359" s="10">
        <f>IF($B359="","",IF($R359&gt;0,$R359*'Proyección 5 años'!$B$5,0))</f>
        <v/>
      </c>
      <c r="T359" s="10">
        <f>IF($B359="","",$R359-$S359)</f>
        <v/>
      </c>
      <c r="U359" s="10">
        <f>IF($B359="","",MAX(0,IFERROR(VLOOKUP($B359,'Cartera'!$A$5:$AC$104,15,FALSE)-($A359-2026+1)*VLOOKUP($B359,'Cartera'!$A$5:$AC$104,19,FALSE)*12*0.55,0)))</f>
        <v/>
      </c>
      <c r="V359" s="10">
        <f>IF($B359="","",$D359*(1+'Proyección 5 años'!$B$3)^($A359-2026))</f>
        <v/>
      </c>
      <c r="W359" s="11">
        <f>IF($B359="","",'Proyección 5 años'!$B$3)</f>
        <v/>
      </c>
      <c r="X359" s="10">
        <f>IF($B359="","",$V359-$U359)</f>
        <v/>
      </c>
      <c r="Y359" s="11">
        <f>IF($B359="","",IFERROR($T359/$D359,0))</f>
        <v/>
      </c>
    </row>
    <row r="360" ht="21" customHeight="1">
      <c r="A360" s="3" t="n"/>
      <c r="B360" s="3" t="n"/>
      <c r="C360" s="15">
        <f>IF($B360="","",IFERROR(VLOOKUP($B360,'Cartera'!$A$5:$AC$104,5,FALSE),""))</f>
        <v/>
      </c>
      <c r="D360" s="7">
        <f>IF($B360="","",IFERROR(VLOOKUP($B360,'Cartera'!$A$5:$AC$104,14,FALSE),0))</f>
        <v/>
      </c>
      <c r="E360" s="7">
        <f>IF($B360="","",IFERROR(VLOOKUP($B360,'Cartera'!$A$5:$AC$104,20,FALSE)*(1+$F360)^($A360-2026),0))</f>
        <v/>
      </c>
      <c r="F360" s="9">
        <f>IF($B360="","",IFERROR(VLOOKUP($B360,'Cartera'!$A$5:$AC$104,21,FALSE),0))</f>
        <v/>
      </c>
      <c r="G360" s="7">
        <f>IF($B360="","",$E360*12)</f>
        <v/>
      </c>
      <c r="H360" s="9">
        <f>IF($B360="","",IFERROR(VLOOKUP($B360,'Cartera'!$A$5:$AC$104,25,FALSE),'Proyección 5 años'!$E$4))</f>
        <v/>
      </c>
      <c r="I360" s="7">
        <f>IF($B360="","",$G360*$H360)</f>
        <v/>
      </c>
      <c r="J360" s="7">
        <f>IF($B360="","",IFERROR(VLOOKUP($B360,'Cartera'!$A$5:$AC$104,22,FALSE)*12,0))</f>
        <v/>
      </c>
      <c r="K360" s="7">
        <f>IF($B360="","",IFERROR(VLOOKUP($B360,'Cartera'!$A$5:$AC$104,23,FALSE),0))</f>
        <v/>
      </c>
      <c r="L360" s="7">
        <f>IF($B360="","",IFERROR(VLOOKUP($B360,'Cartera'!$A$5:$AC$104,24,FALSE),0))</f>
        <v/>
      </c>
      <c r="M360" s="7">
        <f>IF($B360="","",$I360*'Proyección 5 años'!$E$3)</f>
        <v/>
      </c>
      <c r="N360" s="7">
        <f>IF($B360="","",$I360*'Proyección 5 años'!$B$4)</f>
        <v/>
      </c>
      <c r="O360" s="7">
        <f>IF($B360="","",SUM($J360:$N360))</f>
        <v/>
      </c>
      <c r="P360" s="7">
        <f>IF($B360="","",IFERROR(VLOOKUP($B360,'Cartera'!$A$5:$AC$104,15,FALSE)*VLOOKUP($B360,'Cartera'!$A$5:$AC$104,17,FALSE),0))</f>
        <v/>
      </c>
      <c r="Q360" s="7">
        <f>IF($B360="","",$D360*'Proyección 5 años'!$E$5)</f>
        <v/>
      </c>
      <c r="R360" s="7">
        <f>IF($B360="","",$I360-SUM($J360:$N360,$P360:$Q360))</f>
        <v/>
      </c>
      <c r="S360" s="7">
        <f>IF($B360="","",IF($R360&gt;0,$R360*'Proyección 5 años'!$B$5,0))</f>
        <v/>
      </c>
      <c r="T360" s="7">
        <f>IF($B360="","",$R360-$S360)</f>
        <v/>
      </c>
      <c r="U360" s="7">
        <f>IF($B360="","",MAX(0,IFERROR(VLOOKUP($B360,'Cartera'!$A$5:$AC$104,15,FALSE)-($A360-2026+1)*VLOOKUP($B360,'Cartera'!$A$5:$AC$104,19,FALSE)*12*0.55,0)))</f>
        <v/>
      </c>
      <c r="V360" s="7">
        <f>IF($B360="","",$D360*(1+'Proyección 5 años'!$B$3)^($A360-2026))</f>
        <v/>
      </c>
      <c r="W360" s="9">
        <f>IF($B360="","",'Proyección 5 años'!$B$3)</f>
        <v/>
      </c>
      <c r="X360" s="7">
        <f>IF($B360="","",$V360-$U360)</f>
        <v/>
      </c>
      <c r="Y360" s="9">
        <f>IF($B360="","",IFERROR($T360/$D360,0))</f>
        <v/>
      </c>
    </row>
    <row r="361" ht="21" customHeight="1">
      <c r="A361" s="3" t="n"/>
      <c r="B361" s="3" t="n"/>
      <c r="C361" s="16">
        <f>IF($B361="","",IFERROR(VLOOKUP($B361,'Cartera'!$A$5:$AC$104,5,FALSE),""))</f>
        <v/>
      </c>
      <c r="D361" s="10">
        <f>IF($B361="","",IFERROR(VLOOKUP($B361,'Cartera'!$A$5:$AC$104,14,FALSE),0))</f>
        <v/>
      </c>
      <c r="E361" s="10">
        <f>IF($B361="","",IFERROR(VLOOKUP($B361,'Cartera'!$A$5:$AC$104,20,FALSE)*(1+$F361)^($A361-2026),0))</f>
        <v/>
      </c>
      <c r="F361" s="11">
        <f>IF($B361="","",IFERROR(VLOOKUP($B361,'Cartera'!$A$5:$AC$104,21,FALSE),0))</f>
        <v/>
      </c>
      <c r="G361" s="10">
        <f>IF($B361="","",$E361*12)</f>
        <v/>
      </c>
      <c r="H361" s="11">
        <f>IF($B361="","",IFERROR(VLOOKUP($B361,'Cartera'!$A$5:$AC$104,25,FALSE),'Proyección 5 años'!$E$4))</f>
        <v/>
      </c>
      <c r="I361" s="10">
        <f>IF($B361="","",$G361*$H361)</f>
        <v/>
      </c>
      <c r="J361" s="10">
        <f>IF($B361="","",IFERROR(VLOOKUP($B361,'Cartera'!$A$5:$AC$104,22,FALSE)*12,0))</f>
        <v/>
      </c>
      <c r="K361" s="10">
        <f>IF($B361="","",IFERROR(VLOOKUP($B361,'Cartera'!$A$5:$AC$104,23,FALSE),0))</f>
        <v/>
      </c>
      <c r="L361" s="10">
        <f>IF($B361="","",IFERROR(VLOOKUP($B361,'Cartera'!$A$5:$AC$104,24,FALSE),0))</f>
        <v/>
      </c>
      <c r="M361" s="10">
        <f>IF($B361="","",$I361*'Proyección 5 años'!$E$3)</f>
        <v/>
      </c>
      <c r="N361" s="10">
        <f>IF($B361="","",$I361*'Proyección 5 años'!$B$4)</f>
        <v/>
      </c>
      <c r="O361" s="10">
        <f>IF($B361="","",SUM($J361:$N361))</f>
        <v/>
      </c>
      <c r="P361" s="10">
        <f>IF($B361="","",IFERROR(VLOOKUP($B361,'Cartera'!$A$5:$AC$104,15,FALSE)*VLOOKUP($B361,'Cartera'!$A$5:$AC$104,17,FALSE),0))</f>
        <v/>
      </c>
      <c r="Q361" s="10">
        <f>IF($B361="","",$D361*'Proyección 5 años'!$E$5)</f>
        <v/>
      </c>
      <c r="R361" s="10">
        <f>IF($B361="","",$I361-SUM($J361:$N361,$P361:$Q361))</f>
        <v/>
      </c>
      <c r="S361" s="10">
        <f>IF($B361="","",IF($R361&gt;0,$R361*'Proyección 5 años'!$B$5,0))</f>
        <v/>
      </c>
      <c r="T361" s="10">
        <f>IF($B361="","",$R361-$S361)</f>
        <v/>
      </c>
      <c r="U361" s="10">
        <f>IF($B361="","",MAX(0,IFERROR(VLOOKUP($B361,'Cartera'!$A$5:$AC$104,15,FALSE)-($A361-2026+1)*VLOOKUP($B361,'Cartera'!$A$5:$AC$104,19,FALSE)*12*0.55,0)))</f>
        <v/>
      </c>
      <c r="V361" s="10">
        <f>IF($B361="","",$D361*(1+'Proyección 5 años'!$B$3)^($A361-2026))</f>
        <v/>
      </c>
      <c r="W361" s="11">
        <f>IF($B361="","",'Proyección 5 años'!$B$3)</f>
        <v/>
      </c>
      <c r="X361" s="10">
        <f>IF($B361="","",$V361-$U361)</f>
        <v/>
      </c>
      <c r="Y361" s="11">
        <f>IF($B361="","",IFERROR($T361/$D361,0))</f>
        <v/>
      </c>
    </row>
    <row r="362" ht="21" customHeight="1">
      <c r="A362" s="3" t="n"/>
      <c r="B362" s="3" t="n"/>
      <c r="C362" s="15">
        <f>IF($B362="","",IFERROR(VLOOKUP($B362,'Cartera'!$A$5:$AC$104,5,FALSE),""))</f>
        <v/>
      </c>
      <c r="D362" s="7">
        <f>IF($B362="","",IFERROR(VLOOKUP($B362,'Cartera'!$A$5:$AC$104,14,FALSE),0))</f>
        <v/>
      </c>
      <c r="E362" s="7">
        <f>IF($B362="","",IFERROR(VLOOKUP($B362,'Cartera'!$A$5:$AC$104,20,FALSE)*(1+$F362)^($A362-2026),0))</f>
        <v/>
      </c>
      <c r="F362" s="9">
        <f>IF($B362="","",IFERROR(VLOOKUP($B362,'Cartera'!$A$5:$AC$104,21,FALSE),0))</f>
        <v/>
      </c>
      <c r="G362" s="7">
        <f>IF($B362="","",$E362*12)</f>
        <v/>
      </c>
      <c r="H362" s="9">
        <f>IF($B362="","",IFERROR(VLOOKUP($B362,'Cartera'!$A$5:$AC$104,25,FALSE),'Proyección 5 años'!$E$4))</f>
        <v/>
      </c>
      <c r="I362" s="7">
        <f>IF($B362="","",$G362*$H362)</f>
        <v/>
      </c>
      <c r="J362" s="7">
        <f>IF($B362="","",IFERROR(VLOOKUP($B362,'Cartera'!$A$5:$AC$104,22,FALSE)*12,0))</f>
        <v/>
      </c>
      <c r="K362" s="7">
        <f>IF($B362="","",IFERROR(VLOOKUP($B362,'Cartera'!$A$5:$AC$104,23,FALSE),0))</f>
        <v/>
      </c>
      <c r="L362" s="7">
        <f>IF($B362="","",IFERROR(VLOOKUP($B362,'Cartera'!$A$5:$AC$104,24,FALSE),0))</f>
        <v/>
      </c>
      <c r="M362" s="7">
        <f>IF($B362="","",$I362*'Proyección 5 años'!$E$3)</f>
        <v/>
      </c>
      <c r="N362" s="7">
        <f>IF($B362="","",$I362*'Proyección 5 años'!$B$4)</f>
        <v/>
      </c>
      <c r="O362" s="7">
        <f>IF($B362="","",SUM($J362:$N362))</f>
        <v/>
      </c>
      <c r="P362" s="7">
        <f>IF($B362="","",IFERROR(VLOOKUP($B362,'Cartera'!$A$5:$AC$104,15,FALSE)*VLOOKUP($B362,'Cartera'!$A$5:$AC$104,17,FALSE),0))</f>
        <v/>
      </c>
      <c r="Q362" s="7">
        <f>IF($B362="","",$D362*'Proyección 5 años'!$E$5)</f>
        <v/>
      </c>
      <c r="R362" s="7">
        <f>IF($B362="","",$I362-SUM($J362:$N362,$P362:$Q362))</f>
        <v/>
      </c>
      <c r="S362" s="7">
        <f>IF($B362="","",IF($R362&gt;0,$R362*'Proyección 5 años'!$B$5,0))</f>
        <v/>
      </c>
      <c r="T362" s="7">
        <f>IF($B362="","",$R362-$S362)</f>
        <v/>
      </c>
      <c r="U362" s="7">
        <f>IF($B362="","",MAX(0,IFERROR(VLOOKUP($B362,'Cartera'!$A$5:$AC$104,15,FALSE)-($A362-2026+1)*VLOOKUP($B362,'Cartera'!$A$5:$AC$104,19,FALSE)*12*0.55,0)))</f>
        <v/>
      </c>
      <c r="V362" s="7">
        <f>IF($B362="","",$D362*(1+'Proyección 5 años'!$B$3)^($A362-2026))</f>
        <v/>
      </c>
      <c r="W362" s="9">
        <f>IF($B362="","",'Proyección 5 años'!$B$3)</f>
        <v/>
      </c>
      <c r="X362" s="7">
        <f>IF($B362="","",$V362-$U362)</f>
        <v/>
      </c>
      <c r="Y362" s="9">
        <f>IF($B362="","",IFERROR($T362/$D362,0))</f>
        <v/>
      </c>
    </row>
    <row r="363" ht="21" customHeight="1">
      <c r="A363" s="3" t="n"/>
      <c r="B363" s="3" t="n"/>
      <c r="C363" s="16">
        <f>IF($B363="","",IFERROR(VLOOKUP($B363,'Cartera'!$A$5:$AC$104,5,FALSE),""))</f>
        <v/>
      </c>
      <c r="D363" s="10">
        <f>IF($B363="","",IFERROR(VLOOKUP($B363,'Cartera'!$A$5:$AC$104,14,FALSE),0))</f>
        <v/>
      </c>
      <c r="E363" s="10">
        <f>IF($B363="","",IFERROR(VLOOKUP($B363,'Cartera'!$A$5:$AC$104,20,FALSE)*(1+$F363)^($A363-2026),0))</f>
        <v/>
      </c>
      <c r="F363" s="11">
        <f>IF($B363="","",IFERROR(VLOOKUP($B363,'Cartera'!$A$5:$AC$104,21,FALSE),0))</f>
        <v/>
      </c>
      <c r="G363" s="10">
        <f>IF($B363="","",$E363*12)</f>
        <v/>
      </c>
      <c r="H363" s="11">
        <f>IF($B363="","",IFERROR(VLOOKUP($B363,'Cartera'!$A$5:$AC$104,25,FALSE),'Proyección 5 años'!$E$4))</f>
        <v/>
      </c>
      <c r="I363" s="10">
        <f>IF($B363="","",$G363*$H363)</f>
        <v/>
      </c>
      <c r="J363" s="10">
        <f>IF($B363="","",IFERROR(VLOOKUP($B363,'Cartera'!$A$5:$AC$104,22,FALSE)*12,0))</f>
        <v/>
      </c>
      <c r="K363" s="10">
        <f>IF($B363="","",IFERROR(VLOOKUP($B363,'Cartera'!$A$5:$AC$104,23,FALSE),0))</f>
        <v/>
      </c>
      <c r="L363" s="10">
        <f>IF($B363="","",IFERROR(VLOOKUP($B363,'Cartera'!$A$5:$AC$104,24,FALSE),0))</f>
        <v/>
      </c>
      <c r="M363" s="10">
        <f>IF($B363="","",$I363*'Proyección 5 años'!$E$3)</f>
        <v/>
      </c>
      <c r="N363" s="10">
        <f>IF($B363="","",$I363*'Proyección 5 años'!$B$4)</f>
        <v/>
      </c>
      <c r="O363" s="10">
        <f>IF($B363="","",SUM($J363:$N363))</f>
        <v/>
      </c>
      <c r="P363" s="10">
        <f>IF($B363="","",IFERROR(VLOOKUP($B363,'Cartera'!$A$5:$AC$104,15,FALSE)*VLOOKUP($B363,'Cartera'!$A$5:$AC$104,17,FALSE),0))</f>
        <v/>
      </c>
      <c r="Q363" s="10">
        <f>IF($B363="","",$D363*'Proyección 5 años'!$E$5)</f>
        <v/>
      </c>
      <c r="R363" s="10">
        <f>IF($B363="","",$I363-SUM($J363:$N363,$P363:$Q363))</f>
        <v/>
      </c>
      <c r="S363" s="10">
        <f>IF($B363="","",IF($R363&gt;0,$R363*'Proyección 5 años'!$B$5,0))</f>
        <v/>
      </c>
      <c r="T363" s="10">
        <f>IF($B363="","",$R363-$S363)</f>
        <v/>
      </c>
      <c r="U363" s="10">
        <f>IF($B363="","",MAX(0,IFERROR(VLOOKUP($B363,'Cartera'!$A$5:$AC$104,15,FALSE)-($A363-2026+1)*VLOOKUP($B363,'Cartera'!$A$5:$AC$104,19,FALSE)*12*0.55,0)))</f>
        <v/>
      </c>
      <c r="V363" s="10">
        <f>IF($B363="","",$D363*(1+'Proyección 5 años'!$B$3)^($A363-2026))</f>
        <v/>
      </c>
      <c r="W363" s="11">
        <f>IF($B363="","",'Proyección 5 años'!$B$3)</f>
        <v/>
      </c>
      <c r="X363" s="10">
        <f>IF($B363="","",$V363-$U363)</f>
        <v/>
      </c>
      <c r="Y363" s="11">
        <f>IF($B363="","",IFERROR($T363/$D363,0))</f>
        <v/>
      </c>
    </row>
    <row r="364" ht="21" customHeight="1">
      <c r="A364" s="3" t="n"/>
      <c r="B364" s="3" t="n"/>
      <c r="C364" s="15">
        <f>IF($B364="","",IFERROR(VLOOKUP($B364,'Cartera'!$A$5:$AC$104,5,FALSE),""))</f>
        <v/>
      </c>
      <c r="D364" s="7">
        <f>IF($B364="","",IFERROR(VLOOKUP($B364,'Cartera'!$A$5:$AC$104,14,FALSE),0))</f>
        <v/>
      </c>
      <c r="E364" s="7">
        <f>IF($B364="","",IFERROR(VLOOKUP($B364,'Cartera'!$A$5:$AC$104,20,FALSE)*(1+$F364)^($A364-2026),0))</f>
        <v/>
      </c>
      <c r="F364" s="9">
        <f>IF($B364="","",IFERROR(VLOOKUP($B364,'Cartera'!$A$5:$AC$104,21,FALSE),0))</f>
        <v/>
      </c>
      <c r="G364" s="7">
        <f>IF($B364="","",$E364*12)</f>
        <v/>
      </c>
      <c r="H364" s="9">
        <f>IF($B364="","",IFERROR(VLOOKUP($B364,'Cartera'!$A$5:$AC$104,25,FALSE),'Proyección 5 años'!$E$4))</f>
        <v/>
      </c>
      <c r="I364" s="7">
        <f>IF($B364="","",$G364*$H364)</f>
        <v/>
      </c>
      <c r="J364" s="7">
        <f>IF($B364="","",IFERROR(VLOOKUP($B364,'Cartera'!$A$5:$AC$104,22,FALSE)*12,0))</f>
        <v/>
      </c>
      <c r="K364" s="7">
        <f>IF($B364="","",IFERROR(VLOOKUP($B364,'Cartera'!$A$5:$AC$104,23,FALSE),0))</f>
        <v/>
      </c>
      <c r="L364" s="7">
        <f>IF($B364="","",IFERROR(VLOOKUP($B364,'Cartera'!$A$5:$AC$104,24,FALSE),0))</f>
        <v/>
      </c>
      <c r="M364" s="7">
        <f>IF($B364="","",$I364*'Proyección 5 años'!$E$3)</f>
        <v/>
      </c>
      <c r="N364" s="7">
        <f>IF($B364="","",$I364*'Proyección 5 años'!$B$4)</f>
        <v/>
      </c>
      <c r="O364" s="7">
        <f>IF($B364="","",SUM($J364:$N364))</f>
        <v/>
      </c>
      <c r="P364" s="7">
        <f>IF($B364="","",IFERROR(VLOOKUP($B364,'Cartera'!$A$5:$AC$104,15,FALSE)*VLOOKUP($B364,'Cartera'!$A$5:$AC$104,17,FALSE),0))</f>
        <v/>
      </c>
      <c r="Q364" s="7">
        <f>IF($B364="","",$D364*'Proyección 5 años'!$E$5)</f>
        <v/>
      </c>
      <c r="R364" s="7">
        <f>IF($B364="","",$I364-SUM($J364:$N364,$P364:$Q364))</f>
        <v/>
      </c>
      <c r="S364" s="7">
        <f>IF($B364="","",IF($R364&gt;0,$R364*'Proyección 5 años'!$B$5,0))</f>
        <v/>
      </c>
      <c r="T364" s="7">
        <f>IF($B364="","",$R364-$S364)</f>
        <v/>
      </c>
      <c r="U364" s="7">
        <f>IF($B364="","",MAX(0,IFERROR(VLOOKUP($B364,'Cartera'!$A$5:$AC$104,15,FALSE)-($A364-2026+1)*VLOOKUP($B364,'Cartera'!$A$5:$AC$104,19,FALSE)*12*0.55,0)))</f>
        <v/>
      </c>
      <c r="V364" s="7">
        <f>IF($B364="","",$D364*(1+'Proyección 5 años'!$B$3)^($A364-2026))</f>
        <v/>
      </c>
      <c r="W364" s="9">
        <f>IF($B364="","",'Proyección 5 años'!$B$3)</f>
        <v/>
      </c>
      <c r="X364" s="7">
        <f>IF($B364="","",$V364-$U364)</f>
        <v/>
      </c>
      <c r="Y364" s="9">
        <f>IF($B364="","",IFERROR($T364/$D364,0))</f>
        <v/>
      </c>
    </row>
    <row r="365" ht="21" customHeight="1">
      <c r="A365" s="3" t="n"/>
      <c r="B365" s="3" t="n"/>
      <c r="C365" s="16">
        <f>IF($B365="","",IFERROR(VLOOKUP($B365,'Cartera'!$A$5:$AC$104,5,FALSE),""))</f>
        <v/>
      </c>
      <c r="D365" s="10">
        <f>IF($B365="","",IFERROR(VLOOKUP($B365,'Cartera'!$A$5:$AC$104,14,FALSE),0))</f>
        <v/>
      </c>
      <c r="E365" s="10">
        <f>IF($B365="","",IFERROR(VLOOKUP($B365,'Cartera'!$A$5:$AC$104,20,FALSE)*(1+$F365)^($A365-2026),0))</f>
        <v/>
      </c>
      <c r="F365" s="11">
        <f>IF($B365="","",IFERROR(VLOOKUP($B365,'Cartera'!$A$5:$AC$104,21,FALSE),0))</f>
        <v/>
      </c>
      <c r="G365" s="10">
        <f>IF($B365="","",$E365*12)</f>
        <v/>
      </c>
      <c r="H365" s="11">
        <f>IF($B365="","",IFERROR(VLOOKUP($B365,'Cartera'!$A$5:$AC$104,25,FALSE),'Proyección 5 años'!$E$4))</f>
        <v/>
      </c>
      <c r="I365" s="10">
        <f>IF($B365="","",$G365*$H365)</f>
        <v/>
      </c>
      <c r="J365" s="10">
        <f>IF($B365="","",IFERROR(VLOOKUP($B365,'Cartera'!$A$5:$AC$104,22,FALSE)*12,0))</f>
        <v/>
      </c>
      <c r="K365" s="10">
        <f>IF($B365="","",IFERROR(VLOOKUP($B365,'Cartera'!$A$5:$AC$104,23,FALSE),0))</f>
        <v/>
      </c>
      <c r="L365" s="10">
        <f>IF($B365="","",IFERROR(VLOOKUP($B365,'Cartera'!$A$5:$AC$104,24,FALSE),0))</f>
        <v/>
      </c>
      <c r="M365" s="10">
        <f>IF($B365="","",$I365*'Proyección 5 años'!$E$3)</f>
        <v/>
      </c>
      <c r="N365" s="10">
        <f>IF($B365="","",$I365*'Proyección 5 años'!$B$4)</f>
        <v/>
      </c>
      <c r="O365" s="10">
        <f>IF($B365="","",SUM($J365:$N365))</f>
        <v/>
      </c>
      <c r="P365" s="10">
        <f>IF($B365="","",IFERROR(VLOOKUP($B365,'Cartera'!$A$5:$AC$104,15,FALSE)*VLOOKUP($B365,'Cartera'!$A$5:$AC$104,17,FALSE),0))</f>
        <v/>
      </c>
      <c r="Q365" s="10">
        <f>IF($B365="","",$D365*'Proyección 5 años'!$E$5)</f>
        <v/>
      </c>
      <c r="R365" s="10">
        <f>IF($B365="","",$I365-SUM($J365:$N365,$P365:$Q365))</f>
        <v/>
      </c>
      <c r="S365" s="10">
        <f>IF($B365="","",IF($R365&gt;0,$R365*'Proyección 5 años'!$B$5,0))</f>
        <v/>
      </c>
      <c r="T365" s="10">
        <f>IF($B365="","",$R365-$S365)</f>
        <v/>
      </c>
      <c r="U365" s="10">
        <f>IF($B365="","",MAX(0,IFERROR(VLOOKUP($B365,'Cartera'!$A$5:$AC$104,15,FALSE)-($A365-2026+1)*VLOOKUP($B365,'Cartera'!$A$5:$AC$104,19,FALSE)*12*0.55,0)))</f>
        <v/>
      </c>
      <c r="V365" s="10">
        <f>IF($B365="","",$D365*(1+'Proyección 5 años'!$B$3)^($A365-2026))</f>
        <v/>
      </c>
      <c r="W365" s="11">
        <f>IF($B365="","",'Proyección 5 años'!$B$3)</f>
        <v/>
      </c>
      <c r="X365" s="10">
        <f>IF($B365="","",$V365-$U365)</f>
        <v/>
      </c>
      <c r="Y365" s="11">
        <f>IF($B365="","",IFERROR($T365/$D365,0))</f>
        <v/>
      </c>
    </row>
    <row r="366" ht="21" customHeight="1">
      <c r="A366" s="3" t="n"/>
      <c r="B366" s="3" t="n"/>
      <c r="C366" s="15">
        <f>IF($B366="","",IFERROR(VLOOKUP($B366,'Cartera'!$A$5:$AC$104,5,FALSE),""))</f>
        <v/>
      </c>
      <c r="D366" s="7">
        <f>IF($B366="","",IFERROR(VLOOKUP($B366,'Cartera'!$A$5:$AC$104,14,FALSE),0))</f>
        <v/>
      </c>
      <c r="E366" s="7">
        <f>IF($B366="","",IFERROR(VLOOKUP($B366,'Cartera'!$A$5:$AC$104,20,FALSE)*(1+$F366)^($A366-2026),0))</f>
        <v/>
      </c>
      <c r="F366" s="9">
        <f>IF($B366="","",IFERROR(VLOOKUP($B366,'Cartera'!$A$5:$AC$104,21,FALSE),0))</f>
        <v/>
      </c>
      <c r="G366" s="7">
        <f>IF($B366="","",$E366*12)</f>
        <v/>
      </c>
      <c r="H366" s="9">
        <f>IF($B366="","",IFERROR(VLOOKUP($B366,'Cartera'!$A$5:$AC$104,25,FALSE),'Proyección 5 años'!$E$4))</f>
        <v/>
      </c>
      <c r="I366" s="7">
        <f>IF($B366="","",$G366*$H366)</f>
        <v/>
      </c>
      <c r="J366" s="7">
        <f>IF($B366="","",IFERROR(VLOOKUP($B366,'Cartera'!$A$5:$AC$104,22,FALSE)*12,0))</f>
        <v/>
      </c>
      <c r="K366" s="7">
        <f>IF($B366="","",IFERROR(VLOOKUP($B366,'Cartera'!$A$5:$AC$104,23,FALSE),0))</f>
        <v/>
      </c>
      <c r="L366" s="7">
        <f>IF($B366="","",IFERROR(VLOOKUP($B366,'Cartera'!$A$5:$AC$104,24,FALSE),0))</f>
        <v/>
      </c>
      <c r="M366" s="7">
        <f>IF($B366="","",$I366*'Proyección 5 años'!$E$3)</f>
        <v/>
      </c>
      <c r="N366" s="7">
        <f>IF($B366="","",$I366*'Proyección 5 años'!$B$4)</f>
        <v/>
      </c>
      <c r="O366" s="7">
        <f>IF($B366="","",SUM($J366:$N366))</f>
        <v/>
      </c>
      <c r="P366" s="7">
        <f>IF($B366="","",IFERROR(VLOOKUP($B366,'Cartera'!$A$5:$AC$104,15,FALSE)*VLOOKUP($B366,'Cartera'!$A$5:$AC$104,17,FALSE),0))</f>
        <v/>
      </c>
      <c r="Q366" s="7">
        <f>IF($B366="","",$D366*'Proyección 5 años'!$E$5)</f>
        <v/>
      </c>
      <c r="R366" s="7">
        <f>IF($B366="","",$I366-SUM($J366:$N366,$P366:$Q366))</f>
        <v/>
      </c>
      <c r="S366" s="7">
        <f>IF($B366="","",IF($R366&gt;0,$R366*'Proyección 5 años'!$B$5,0))</f>
        <v/>
      </c>
      <c r="T366" s="7">
        <f>IF($B366="","",$R366-$S366)</f>
        <v/>
      </c>
      <c r="U366" s="7">
        <f>IF($B366="","",MAX(0,IFERROR(VLOOKUP($B366,'Cartera'!$A$5:$AC$104,15,FALSE)-($A366-2026+1)*VLOOKUP($B366,'Cartera'!$A$5:$AC$104,19,FALSE)*12*0.55,0)))</f>
        <v/>
      </c>
      <c r="V366" s="7">
        <f>IF($B366="","",$D366*(1+'Proyección 5 años'!$B$3)^($A366-2026))</f>
        <v/>
      </c>
      <c r="W366" s="9">
        <f>IF($B366="","",'Proyección 5 años'!$B$3)</f>
        <v/>
      </c>
      <c r="X366" s="7">
        <f>IF($B366="","",$V366-$U366)</f>
        <v/>
      </c>
      <c r="Y366" s="9">
        <f>IF($B366="","",IFERROR($T366/$D366,0))</f>
        <v/>
      </c>
    </row>
    <row r="367" ht="21" customHeight="1">
      <c r="A367" s="3" t="n"/>
      <c r="B367" s="3" t="n"/>
      <c r="C367" s="16">
        <f>IF($B367="","",IFERROR(VLOOKUP($B367,'Cartera'!$A$5:$AC$104,5,FALSE),""))</f>
        <v/>
      </c>
      <c r="D367" s="10">
        <f>IF($B367="","",IFERROR(VLOOKUP($B367,'Cartera'!$A$5:$AC$104,14,FALSE),0))</f>
        <v/>
      </c>
      <c r="E367" s="10">
        <f>IF($B367="","",IFERROR(VLOOKUP($B367,'Cartera'!$A$5:$AC$104,20,FALSE)*(1+$F367)^($A367-2026),0))</f>
        <v/>
      </c>
      <c r="F367" s="11">
        <f>IF($B367="","",IFERROR(VLOOKUP($B367,'Cartera'!$A$5:$AC$104,21,FALSE),0))</f>
        <v/>
      </c>
      <c r="G367" s="10">
        <f>IF($B367="","",$E367*12)</f>
        <v/>
      </c>
      <c r="H367" s="11">
        <f>IF($B367="","",IFERROR(VLOOKUP($B367,'Cartera'!$A$5:$AC$104,25,FALSE),'Proyección 5 años'!$E$4))</f>
        <v/>
      </c>
      <c r="I367" s="10">
        <f>IF($B367="","",$G367*$H367)</f>
        <v/>
      </c>
      <c r="J367" s="10">
        <f>IF($B367="","",IFERROR(VLOOKUP($B367,'Cartera'!$A$5:$AC$104,22,FALSE)*12,0))</f>
        <v/>
      </c>
      <c r="K367" s="10">
        <f>IF($B367="","",IFERROR(VLOOKUP($B367,'Cartera'!$A$5:$AC$104,23,FALSE),0))</f>
        <v/>
      </c>
      <c r="L367" s="10">
        <f>IF($B367="","",IFERROR(VLOOKUP($B367,'Cartera'!$A$5:$AC$104,24,FALSE),0))</f>
        <v/>
      </c>
      <c r="M367" s="10">
        <f>IF($B367="","",$I367*'Proyección 5 años'!$E$3)</f>
        <v/>
      </c>
      <c r="N367" s="10">
        <f>IF($B367="","",$I367*'Proyección 5 años'!$B$4)</f>
        <v/>
      </c>
      <c r="O367" s="10">
        <f>IF($B367="","",SUM($J367:$N367))</f>
        <v/>
      </c>
      <c r="P367" s="10">
        <f>IF($B367="","",IFERROR(VLOOKUP($B367,'Cartera'!$A$5:$AC$104,15,FALSE)*VLOOKUP($B367,'Cartera'!$A$5:$AC$104,17,FALSE),0))</f>
        <v/>
      </c>
      <c r="Q367" s="10">
        <f>IF($B367="","",$D367*'Proyección 5 años'!$E$5)</f>
        <v/>
      </c>
      <c r="R367" s="10">
        <f>IF($B367="","",$I367-SUM($J367:$N367,$P367:$Q367))</f>
        <v/>
      </c>
      <c r="S367" s="10">
        <f>IF($B367="","",IF($R367&gt;0,$R367*'Proyección 5 años'!$B$5,0))</f>
        <v/>
      </c>
      <c r="T367" s="10">
        <f>IF($B367="","",$R367-$S367)</f>
        <v/>
      </c>
      <c r="U367" s="10">
        <f>IF($B367="","",MAX(0,IFERROR(VLOOKUP($B367,'Cartera'!$A$5:$AC$104,15,FALSE)-($A367-2026+1)*VLOOKUP($B367,'Cartera'!$A$5:$AC$104,19,FALSE)*12*0.55,0)))</f>
        <v/>
      </c>
      <c r="V367" s="10">
        <f>IF($B367="","",$D367*(1+'Proyección 5 años'!$B$3)^($A367-2026))</f>
        <v/>
      </c>
      <c r="W367" s="11">
        <f>IF($B367="","",'Proyección 5 años'!$B$3)</f>
        <v/>
      </c>
      <c r="X367" s="10">
        <f>IF($B367="","",$V367-$U367)</f>
        <v/>
      </c>
      <c r="Y367" s="11">
        <f>IF($B367="","",IFERROR($T367/$D367,0))</f>
        <v/>
      </c>
    </row>
    <row r="368" ht="21" customHeight="1">
      <c r="A368" s="3" t="n"/>
      <c r="B368" s="3" t="n"/>
      <c r="C368" s="15">
        <f>IF($B368="","",IFERROR(VLOOKUP($B368,'Cartera'!$A$5:$AC$104,5,FALSE),""))</f>
        <v/>
      </c>
      <c r="D368" s="7">
        <f>IF($B368="","",IFERROR(VLOOKUP($B368,'Cartera'!$A$5:$AC$104,14,FALSE),0))</f>
        <v/>
      </c>
      <c r="E368" s="7">
        <f>IF($B368="","",IFERROR(VLOOKUP($B368,'Cartera'!$A$5:$AC$104,20,FALSE)*(1+$F368)^($A368-2026),0))</f>
        <v/>
      </c>
      <c r="F368" s="9">
        <f>IF($B368="","",IFERROR(VLOOKUP($B368,'Cartera'!$A$5:$AC$104,21,FALSE),0))</f>
        <v/>
      </c>
      <c r="G368" s="7">
        <f>IF($B368="","",$E368*12)</f>
        <v/>
      </c>
      <c r="H368" s="9">
        <f>IF($B368="","",IFERROR(VLOOKUP($B368,'Cartera'!$A$5:$AC$104,25,FALSE),'Proyección 5 años'!$E$4))</f>
        <v/>
      </c>
      <c r="I368" s="7">
        <f>IF($B368="","",$G368*$H368)</f>
        <v/>
      </c>
      <c r="J368" s="7">
        <f>IF($B368="","",IFERROR(VLOOKUP($B368,'Cartera'!$A$5:$AC$104,22,FALSE)*12,0))</f>
        <v/>
      </c>
      <c r="K368" s="7">
        <f>IF($B368="","",IFERROR(VLOOKUP($B368,'Cartera'!$A$5:$AC$104,23,FALSE),0))</f>
        <v/>
      </c>
      <c r="L368" s="7">
        <f>IF($B368="","",IFERROR(VLOOKUP($B368,'Cartera'!$A$5:$AC$104,24,FALSE),0))</f>
        <v/>
      </c>
      <c r="M368" s="7">
        <f>IF($B368="","",$I368*'Proyección 5 años'!$E$3)</f>
        <v/>
      </c>
      <c r="N368" s="7">
        <f>IF($B368="","",$I368*'Proyección 5 años'!$B$4)</f>
        <v/>
      </c>
      <c r="O368" s="7">
        <f>IF($B368="","",SUM($J368:$N368))</f>
        <v/>
      </c>
      <c r="P368" s="7">
        <f>IF($B368="","",IFERROR(VLOOKUP($B368,'Cartera'!$A$5:$AC$104,15,FALSE)*VLOOKUP($B368,'Cartera'!$A$5:$AC$104,17,FALSE),0))</f>
        <v/>
      </c>
      <c r="Q368" s="7">
        <f>IF($B368="","",$D368*'Proyección 5 años'!$E$5)</f>
        <v/>
      </c>
      <c r="R368" s="7">
        <f>IF($B368="","",$I368-SUM($J368:$N368,$P368:$Q368))</f>
        <v/>
      </c>
      <c r="S368" s="7">
        <f>IF($B368="","",IF($R368&gt;0,$R368*'Proyección 5 años'!$B$5,0))</f>
        <v/>
      </c>
      <c r="T368" s="7">
        <f>IF($B368="","",$R368-$S368)</f>
        <v/>
      </c>
      <c r="U368" s="7">
        <f>IF($B368="","",MAX(0,IFERROR(VLOOKUP($B368,'Cartera'!$A$5:$AC$104,15,FALSE)-($A368-2026+1)*VLOOKUP($B368,'Cartera'!$A$5:$AC$104,19,FALSE)*12*0.55,0)))</f>
        <v/>
      </c>
      <c r="V368" s="7">
        <f>IF($B368="","",$D368*(1+'Proyección 5 años'!$B$3)^($A368-2026))</f>
        <v/>
      </c>
      <c r="W368" s="9">
        <f>IF($B368="","",'Proyección 5 años'!$B$3)</f>
        <v/>
      </c>
      <c r="X368" s="7">
        <f>IF($B368="","",$V368-$U368)</f>
        <v/>
      </c>
      <c r="Y368" s="9">
        <f>IF($B368="","",IFERROR($T368/$D368,0))</f>
        <v/>
      </c>
    </row>
    <row r="369" ht="21" customHeight="1">
      <c r="A369" s="3" t="n"/>
      <c r="B369" s="3" t="n"/>
      <c r="C369" s="16">
        <f>IF($B369="","",IFERROR(VLOOKUP($B369,'Cartera'!$A$5:$AC$104,5,FALSE),""))</f>
        <v/>
      </c>
      <c r="D369" s="10">
        <f>IF($B369="","",IFERROR(VLOOKUP($B369,'Cartera'!$A$5:$AC$104,14,FALSE),0))</f>
        <v/>
      </c>
      <c r="E369" s="10">
        <f>IF($B369="","",IFERROR(VLOOKUP($B369,'Cartera'!$A$5:$AC$104,20,FALSE)*(1+$F369)^($A369-2026),0))</f>
        <v/>
      </c>
      <c r="F369" s="11">
        <f>IF($B369="","",IFERROR(VLOOKUP($B369,'Cartera'!$A$5:$AC$104,21,FALSE),0))</f>
        <v/>
      </c>
      <c r="G369" s="10">
        <f>IF($B369="","",$E369*12)</f>
        <v/>
      </c>
      <c r="H369" s="11">
        <f>IF($B369="","",IFERROR(VLOOKUP($B369,'Cartera'!$A$5:$AC$104,25,FALSE),'Proyección 5 años'!$E$4))</f>
        <v/>
      </c>
      <c r="I369" s="10">
        <f>IF($B369="","",$G369*$H369)</f>
        <v/>
      </c>
      <c r="J369" s="10">
        <f>IF($B369="","",IFERROR(VLOOKUP($B369,'Cartera'!$A$5:$AC$104,22,FALSE)*12,0))</f>
        <v/>
      </c>
      <c r="K369" s="10">
        <f>IF($B369="","",IFERROR(VLOOKUP($B369,'Cartera'!$A$5:$AC$104,23,FALSE),0))</f>
        <v/>
      </c>
      <c r="L369" s="10">
        <f>IF($B369="","",IFERROR(VLOOKUP($B369,'Cartera'!$A$5:$AC$104,24,FALSE),0))</f>
        <v/>
      </c>
      <c r="M369" s="10">
        <f>IF($B369="","",$I369*'Proyección 5 años'!$E$3)</f>
        <v/>
      </c>
      <c r="N369" s="10">
        <f>IF($B369="","",$I369*'Proyección 5 años'!$B$4)</f>
        <v/>
      </c>
      <c r="O369" s="10">
        <f>IF($B369="","",SUM($J369:$N369))</f>
        <v/>
      </c>
      <c r="P369" s="10">
        <f>IF($B369="","",IFERROR(VLOOKUP($B369,'Cartera'!$A$5:$AC$104,15,FALSE)*VLOOKUP($B369,'Cartera'!$A$5:$AC$104,17,FALSE),0))</f>
        <v/>
      </c>
      <c r="Q369" s="10">
        <f>IF($B369="","",$D369*'Proyección 5 años'!$E$5)</f>
        <v/>
      </c>
      <c r="R369" s="10">
        <f>IF($B369="","",$I369-SUM($J369:$N369,$P369:$Q369))</f>
        <v/>
      </c>
      <c r="S369" s="10">
        <f>IF($B369="","",IF($R369&gt;0,$R369*'Proyección 5 años'!$B$5,0))</f>
        <v/>
      </c>
      <c r="T369" s="10">
        <f>IF($B369="","",$R369-$S369)</f>
        <v/>
      </c>
      <c r="U369" s="10">
        <f>IF($B369="","",MAX(0,IFERROR(VLOOKUP($B369,'Cartera'!$A$5:$AC$104,15,FALSE)-($A369-2026+1)*VLOOKUP($B369,'Cartera'!$A$5:$AC$104,19,FALSE)*12*0.55,0)))</f>
        <v/>
      </c>
      <c r="V369" s="10">
        <f>IF($B369="","",$D369*(1+'Proyección 5 años'!$B$3)^($A369-2026))</f>
        <v/>
      </c>
      <c r="W369" s="11">
        <f>IF($B369="","",'Proyección 5 años'!$B$3)</f>
        <v/>
      </c>
      <c r="X369" s="10">
        <f>IF($B369="","",$V369-$U369)</f>
        <v/>
      </c>
      <c r="Y369" s="11">
        <f>IF($B369="","",IFERROR($T369/$D369,0))</f>
        <v/>
      </c>
    </row>
    <row r="370" ht="21" customHeight="1">
      <c r="A370" s="3" t="n"/>
      <c r="B370" s="3" t="n"/>
      <c r="C370" s="15">
        <f>IF($B370="","",IFERROR(VLOOKUP($B370,'Cartera'!$A$5:$AC$104,5,FALSE),""))</f>
        <v/>
      </c>
      <c r="D370" s="7">
        <f>IF($B370="","",IFERROR(VLOOKUP($B370,'Cartera'!$A$5:$AC$104,14,FALSE),0))</f>
        <v/>
      </c>
      <c r="E370" s="7">
        <f>IF($B370="","",IFERROR(VLOOKUP($B370,'Cartera'!$A$5:$AC$104,20,FALSE)*(1+$F370)^($A370-2026),0))</f>
        <v/>
      </c>
      <c r="F370" s="9">
        <f>IF($B370="","",IFERROR(VLOOKUP($B370,'Cartera'!$A$5:$AC$104,21,FALSE),0))</f>
        <v/>
      </c>
      <c r="G370" s="7">
        <f>IF($B370="","",$E370*12)</f>
        <v/>
      </c>
      <c r="H370" s="9">
        <f>IF($B370="","",IFERROR(VLOOKUP($B370,'Cartera'!$A$5:$AC$104,25,FALSE),'Proyección 5 años'!$E$4))</f>
        <v/>
      </c>
      <c r="I370" s="7">
        <f>IF($B370="","",$G370*$H370)</f>
        <v/>
      </c>
      <c r="J370" s="7">
        <f>IF($B370="","",IFERROR(VLOOKUP($B370,'Cartera'!$A$5:$AC$104,22,FALSE)*12,0))</f>
        <v/>
      </c>
      <c r="K370" s="7">
        <f>IF($B370="","",IFERROR(VLOOKUP($B370,'Cartera'!$A$5:$AC$104,23,FALSE),0))</f>
        <v/>
      </c>
      <c r="L370" s="7">
        <f>IF($B370="","",IFERROR(VLOOKUP($B370,'Cartera'!$A$5:$AC$104,24,FALSE),0))</f>
        <v/>
      </c>
      <c r="M370" s="7">
        <f>IF($B370="","",$I370*'Proyección 5 años'!$E$3)</f>
        <v/>
      </c>
      <c r="N370" s="7">
        <f>IF($B370="","",$I370*'Proyección 5 años'!$B$4)</f>
        <v/>
      </c>
      <c r="O370" s="7">
        <f>IF($B370="","",SUM($J370:$N370))</f>
        <v/>
      </c>
      <c r="P370" s="7">
        <f>IF($B370="","",IFERROR(VLOOKUP($B370,'Cartera'!$A$5:$AC$104,15,FALSE)*VLOOKUP($B370,'Cartera'!$A$5:$AC$104,17,FALSE),0))</f>
        <v/>
      </c>
      <c r="Q370" s="7">
        <f>IF($B370="","",$D370*'Proyección 5 años'!$E$5)</f>
        <v/>
      </c>
      <c r="R370" s="7">
        <f>IF($B370="","",$I370-SUM($J370:$N370,$P370:$Q370))</f>
        <v/>
      </c>
      <c r="S370" s="7">
        <f>IF($B370="","",IF($R370&gt;0,$R370*'Proyección 5 años'!$B$5,0))</f>
        <v/>
      </c>
      <c r="T370" s="7">
        <f>IF($B370="","",$R370-$S370)</f>
        <v/>
      </c>
      <c r="U370" s="7">
        <f>IF($B370="","",MAX(0,IFERROR(VLOOKUP($B370,'Cartera'!$A$5:$AC$104,15,FALSE)-($A370-2026+1)*VLOOKUP($B370,'Cartera'!$A$5:$AC$104,19,FALSE)*12*0.55,0)))</f>
        <v/>
      </c>
      <c r="V370" s="7">
        <f>IF($B370="","",$D370*(1+'Proyección 5 años'!$B$3)^($A370-2026))</f>
        <v/>
      </c>
      <c r="W370" s="9">
        <f>IF($B370="","",'Proyección 5 años'!$B$3)</f>
        <v/>
      </c>
      <c r="X370" s="7">
        <f>IF($B370="","",$V370-$U370)</f>
        <v/>
      </c>
      <c r="Y370" s="9">
        <f>IF($B370="","",IFERROR($T370/$D370,0))</f>
        <v/>
      </c>
    </row>
    <row r="371" ht="21" customHeight="1">
      <c r="A371" s="3" t="n"/>
      <c r="B371" s="3" t="n"/>
      <c r="C371" s="16">
        <f>IF($B371="","",IFERROR(VLOOKUP($B371,'Cartera'!$A$5:$AC$104,5,FALSE),""))</f>
        <v/>
      </c>
      <c r="D371" s="10">
        <f>IF($B371="","",IFERROR(VLOOKUP($B371,'Cartera'!$A$5:$AC$104,14,FALSE),0))</f>
        <v/>
      </c>
      <c r="E371" s="10">
        <f>IF($B371="","",IFERROR(VLOOKUP($B371,'Cartera'!$A$5:$AC$104,20,FALSE)*(1+$F371)^($A371-2026),0))</f>
        <v/>
      </c>
      <c r="F371" s="11">
        <f>IF($B371="","",IFERROR(VLOOKUP($B371,'Cartera'!$A$5:$AC$104,21,FALSE),0))</f>
        <v/>
      </c>
      <c r="G371" s="10">
        <f>IF($B371="","",$E371*12)</f>
        <v/>
      </c>
      <c r="H371" s="11">
        <f>IF($B371="","",IFERROR(VLOOKUP($B371,'Cartera'!$A$5:$AC$104,25,FALSE),'Proyección 5 años'!$E$4))</f>
        <v/>
      </c>
      <c r="I371" s="10">
        <f>IF($B371="","",$G371*$H371)</f>
        <v/>
      </c>
      <c r="J371" s="10">
        <f>IF($B371="","",IFERROR(VLOOKUP($B371,'Cartera'!$A$5:$AC$104,22,FALSE)*12,0))</f>
        <v/>
      </c>
      <c r="K371" s="10">
        <f>IF($B371="","",IFERROR(VLOOKUP($B371,'Cartera'!$A$5:$AC$104,23,FALSE),0))</f>
        <v/>
      </c>
      <c r="L371" s="10">
        <f>IF($B371="","",IFERROR(VLOOKUP($B371,'Cartera'!$A$5:$AC$104,24,FALSE),0))</f>
        <v/>
      </c>
      <c r="M371" s="10">
        <f>IF($B371="","",$I371*'Proyección 5 años'!$E$3)</f>
        <v/>
      </c>
      <c r="N371" s="10">
        <f>IF($B371="","",$I371*'Proyección 5 años'!$B$4)</f>
        <v/>
      </c>
      <c r="O371" s="10">
        <f>IF($B371="","",SUM($J371:$N371))</f>
        <v/>
      </c>
      <c r="P371" s="10">
        <f>IF($B371="","",IFERROR(VLOOKUP($B371,'Cartera'!$A$5:$AC$104,15,FALSE)*VLOOKUP($B371,'Cartera'!$A$5:$AC$104,17,FALSE),0))</f>
        <v/>
      </c>
      <c r="Q371" s="10">
        <f>IF($B371="","",$D371*'Proyección 5 años'!$E$5)</f>
        <v/>
      </c>
      <c r="R371" s="10">
        <f>IF($B371="","",$I371-SUM($J371:$N371,$P371:$Q371))</f>
        <v/>
      </c>
      <c r="S371" s="10">
        <f>IF($B371="","",IF($R371&gt;0,$R371*'Proyección 5 años'!$B$5,0))</f>
        <v/>
      </c>
      <c r="T371" s="10">
        <f>IF($B371="","",$R371-$S371)</f>
        <v/>
      </c>
      <c r="U371" s="10">
        <f>IF($B371="","",MAX(0,IFERROR(VLOOKUP($B371,'Cartera'!$A$5:$AC$104,15,FALSE)-($A371-2026+1)*VLOOKUP($B371,'Cartera'!$A$5:$AC$104,19,FALSE)*12*0.55,0)))</f>
        <v/>
      </c>
      <c r="V371" s="10">
        <f>IF($B371="","",$D371*(1+'Proyección 5 años'!$B$3)^($A371-2026))</f>
        <v/>
      </c>
      <c r="W371" s="11">
        <f>IF($B371="","",'Proyección 5 años'!$B$3)</f>
        <v/>
      </c>
      <c r="X371" s="10">
        <f>IF($B371="","",$V371-$U371)</f>
        <v/>
      </c>
      <c r="Y371" s="11">
        <f>IF($B371="","",IFERROR($T371/$D371,0))</f>
        <v/>
      </c>
    </row>
    <row r="372" ht="21" customHeight="1">
      <c r="A372" s="3" t="n"/>
      <c r="B372" s="3" t="n"/>
      <c r="C372" s="15">
        <f>IF($B372="","",IFERROR(VLOOKUP($B372,'Cartera'!$A$5:$AC$104,5,FALSE),""))</f>
        <v/>
      </c>
      <c r="D372" s="7">
        <f>IF($B372="","",IFERROR(VLOOKUP($B372,'Cartera'!$A$5:$AC$104,14,FALSE),0))</f>
        <v/>
      </c>
      <c r="E372" s="7">
        <f>IF($B372="","",IFERROR(VLOOKUP($B372,'Cartera'!$A$5:$AC$104,20,FALSE)*(1+$F372)^($A372-2026),0))</f>
        <v/>
      </c>
      <c r="F372" s="9">
        <f>IF($B372="","",IFERROR(VLOOKUP($B372,'Cartera'!$A$5:$AC$104,21,FALSE),0))</f>
        <v/>
      </c>
      <c r="G372" s="7">
        <f>IF($B372="","",$E372*12)</f>
        <v/>
      </c>
      <c r="H372" s="9">
        <f>IF($B372="","",IFERROR(VLOOKUP($B372,'Cartera'!$A$5:$AC$104,25,FALSE),'Proyección 5 años'!$E$4))</f>
        <v/>
      </c>
      <c r="I372" s="7">
        <f>IF($B372="","",$G372*$H372)</f>
        <v/>
      </c>
      <c r="J372" s="7">
        <f>IF($B372="","",IFERROR(VLOOKUP($B372,'Cartera'!$A$5:$AC$104,22,FALSE)*12,0))</f>
        <v/>
      </c>
      <c r="K372" s="7">
        <f>IF($B372="","",IFERROR(VLOOKUP($B372,'Cartera'!$A$5:$AC$104,23,FALSE),0))</f>
        <v/>
      </c>
      <c r="L372" s="7">
        <f>IF($B372="","",IFERROR(VLOOKUP($B372,'Cartera'!$A$5:$AC$104,24,FALSE),0))</f>
        <v/>
      </c>
      <c r="M372" s="7">
        <f>IF($B372="","",$I372*'Proyección 5 años'!$E$3)</f>
        <v/>
      </c>
      <c r="N372" s="7">
        <f>IF($B372="","",$I372*'Proyección 5 años'!$B$4)</f>
        <v/>
      </c>
      <c r="O372" s="7">
        <f>IF($B372="","",SUM($J372:$N372))</f>
        <v/>
      </c>
      <c r="P372" s="7">
        <f>IF($B372="","",IFERROR(VLOOKUP($B372,'Cartera'!$A$5:$AC$104,15,FALSE)*VLOOKUP($B372,'Cartera'!$A$5:$AC$104,17,FALSE),0))</f>
        <v/>
      </c>
      <c r="Q372" s="7">
        <f>IF($B372="","",$D372*'Proyección 5 años'!$E$5)</f>
        <v/>
      </c>
      <c r="R372" s="7">
        <f>IF($B372="","",$I372-SUM($J372:$N372,$P372:$Q372))</f>
        <v/>
      </c>
      <c r="S372" s="7">
        <f>IF($B372="","",IF($R372&gt;0,$R372*'Proyección 5 años'!$B$5,0))</f>
        <v/>
      </c>
      <c r="T372" s="7">
        <f>IF($B372="","",$R372-$S372)</f>
        <v/>
      </c>
      <c r="U372" s="7">
        <f>IF($B372="","",MAX(0,IFERROR(VLOOKUP($B372,'Cartera'!$A$5:$AC$104,15,FALSE)-($A372-2026+1)*VLOOKUP($B372,'Cartera'!$A$5:$AC$104,19,FALSE)*12*0.55,0)))</f>
        <v/>
      </c>
      <c r="V372" s="7">
        <f>IF($B372="","",$D372*(1+'Proyección 5 años'!$B$3)^($A372-2026))</f>
        <v/>
      </c>
      <c r="W372" s="9">
        <f>IF($B372="","",'Proyección 5 años'!$B$3)</f>
        <v/>
      </c>
      <c r="X372" s="7">
        <f>IF($B372="","",$V372-$U372)</f>
        <v/>
      </c>
      <c r="Y372" s="9">
        <f>IF($B372="","",IFERROR($T372/$D372,0))</f>
        <v/>
      </c>
    </row>
    <row r="373" ht="21" customHeight="1">
      <c r="A373" s="3" t="n"/>
      <c r="B373" s="3" t="n"/>
      <c r="C373" s="16">
        <f>IF($B373="","",IFERROR(VLOOKUP($B373,'Cartera'!$A$5:$AC$104,5,FALSE),""))</f>
        <v/>
      </c>
      <c r="D373" s="10">
        <f>IF($B373="","",IFERROR(VLOOKUP($B373,'Cartera'!$A$5:$AC$104,14,FALSE),0))</f>
        <v/>
      </c>
      <c r="E373" s="10">
        <f>IF($B373="","",IFERROR(VLOOKUP($B373,'Cartera'!$A$5:$AC$104,20,FALSE)*(1+$F373)^($A373-2026),0))</f>
        <v/>
      </c>
      <c r="F373" s="11">
        <f>IF($B373="","",IFERROR(VLOOKUP($B373,'Cartera'!$A$5:$AC$104,21,FALSE),0))</f>
        <v/>
      </c>
      <c r="G373" s="10">
        <f>IF($B373="","",$E373*12)</f>
        <v/>
      </c>
      <c r="H373" s="11">
        <f>IF($B373="","",IFERROR(VLOOKUP($B373,'Cartera'!$A$5:$AC$104,25,FALSE),'Proyección 5 años'!$E$4))</f>
        <v/>
      </c>
      <c r="I373" s="10">
        <f>IF($B373="","",$G373*$H373)</f>
        <v/>
      </c>
      <c r="J373" s="10">
        <f>IF($B373="","",IFERROR(VLOOKUP($B373,'Cartera'!$A$5:$AC$104,22,FALSE)*12,0))</f>
        <v/>
      </c>
      <c r="K373" s="10">
        <f>IF($B373="","",IFERROR(VLOOKUP($B373,'Cartera'!$A$5:$AC$104,23,FALSE),0))</f>
        <v/>
      </c>
      <c r="L373" s="10">
        <f>IF($B373="","",IFERROR(VLOOKUP($B373,'Cartera'!$A$5:$AC$104,24,FALSE),0))</f>
        <v/>
      </c>
      <c r="M373" s="10">
        <f>IF($B373="","",$I373*'Proyección 5 años'!$E$3)</f>
        <v/>
      </c>
      <c r="N373" s="10">
        <f>IF($B373="","",$I373*'Proyección 5 años'!$B$4)</f>
        <v/>
      </c>
      <c r="O373" s="10">
        <f>IF($B373="","",SUM($J373:$N373))</f>
        <v/>
      </c>
      <c r="P373" s="10">
        <f>IF($B373="","",IFERROR(VLOOKUP($B373,'Cartera'!$A$5:$AC$104,15,FALSE)*VLOOKUP($B373,'Cartera'!$A$5:$AC$104,17,FALSE),0))</f>
        <v/>
      </c>
      <c r="Q373" s="10">
        <f>IF($B373="","",$D373*'Proyección 5 años'!$E$5)</f>
        <v/>
      </c>
      <c r="R373" s="10">
        <f>IF($B373="","",$I373-SUM($J373:$N373,$P373:$Q373))</f>
        <v/>
      </c>
      <c r="S373" s="10">
        <f>IF($B373="","",IF($R373&gt;0,$R373*'Proyección 5 años'!$B$5,0))</f>
        <v/>
      </c>
      <c r="T373" s="10">
        <f>IF($B373="","",$R373-$S373)</f>
        <v/>
      </c>
      <c r="U373" s="10">
        <f>IF($B373="","",MAX(0,IFERROR(VLOOKUP($B373,'Cartera'!$A$5:$AC$104,15,FALSE)-($A373-2026+1)*VLOOKUP($B373,'Cartera'!$A$5:$AC$104,19,FALSE)*12*0.55,0)))</f>
        <v/>
      </c>
      <c r="V373" s="10">
        <f>IF($B373="","",$D373*(1+'Proyección 5 años'!$B$3)^($A373-2026))</f>
        <v/>
      </c>
      <c r="W373" s="11">
        <f>IF($B373="","",'Proyección 5 años'!$B$3)</f>
        <v/>
      </c>
      <c r="X373" s="10">
        <f>IF($B373="","",$V373-$U373)</f>
        <v/>
      </c>
      <c r="Y373" s="11">
        <f>IF($B373="","",IFERROR($T373/$D373,0))</f>
        <v/>
      </c>
    </row>
    <row r="374" ht="21" customHeight="1">
      <c r="A374" s="3" t="n"/>
      <c r="B374" s="3" t="n"/>
      <c r="C374" s="15">
        <f>IF($B374="","",IFERROR(VLOOKUP($B374,'Cartera'!$A$5:$AC$104,5,FALSE),""))</f>
        <v/>
      </c>
      <c r="D374" s="7">
        <f>IF($B374="","",IFERROR(VLOOKUP($B374,'Cartera'!$A$5:$AC$104,14,FALSE),0))</f>
        <v/>
      </c>
      <c r="E374" s="7">
        <f>IF($B374="","",IFERROR(VLOOKUP($B374,'Cartera'!$A$5:$AC$104,20,FALSE)*(1+$F374)^($A374-2026),0))</f>
        <v/>
      </c>
      <c r="F374" s="9">
        <f>IF($B374="","",IFERROR(VLOOKUP($B374,'Cartera'!$A$5:$AC$104,21,FALSE),0))</f>
        <v/>
      </c>
      <c r="G374" s="7">
        <f>IF($B374="","",$E374*12)</f>
        <v/>
      </c>
      <c r="H374" s="9">
        <f>IF($B374="","",IFERROR(VLOOKUP($B374,'Cartera'!$A$5:$AC$104,25,FALSE),'Proyección 5 años'!$E$4))</f>
        <v/>
      </c>
      <c r="I374" s="7">
        <f>IF($B374="","",$G374*$H374)</f>
        <v/>
      </c>
      <c r="J374" s="7">
        <f>IF($B374="","",IFERROR(VLOOKUP($B374,'Cartera'!$A$5:$AC$104,22,FALSE)*12,0))</f>
        <v/>
      </c>
      <c r="K374" s="7">
        <f>IF($B374="","",IFERROR(VLOOKUP($B374,'Cartera'!$A$5:$AC$104,23,FALSE),0))</f>
        <v/>
      </c>
      <c r="L374" s="7">
        <f>IF($B374="","",IFERROR(VLOOKUP($B374,'Cartera'!$A$5:$AC$104,24,FALSE),0))</f>
        <v/>
      </c>
      <c r="M374" s="7">
        <f>IF($B374="","",$I374*'Proyección 5 años'!$E$3)</f>
        <v/>
      </c>
      <c r="N374" s="7">
        <f>IF($B374="","",$I374*'Proyección 5 años'!$B$4)</f>
        <v/>
      </c>
      <c r="O374" s="7">
        <f>IF($B374="","",SUM($J374:$N374))</f>
        <v/>
      </c>
      <c r="P374" s="7">
        <f>IF($B374="","",IFERROR(VLOOKUP($B374,'Cartera'!$A$5:$AC$104,15,FALSE)*VLOOKUP($B374,'Cartera'!$A$5:$AC$104,17,FALSE),0))</f>
        <v/>
      </c>
      <c r="Q374" s="7">
        <f>IF($B374="","",$D374*'Proyección 5 años'!$E$5)</f>
        <v/>
      </c>
      <c r="R374" s="7">
        <f>IF($B374="","",$I374-SUM($J374:$N374,$P374:$Q374))</f>
        <v/>
      </c>
      <c r="S374" s="7">
        <f>IF($B374="","",IF($R374&gt;0,$R374*'Proyección 5 años'!$B$5,0))</f>
        <v/>
      </c>
      <c r="T374" s="7">
        <f>IF($B374="","",$R374-$S374)</f>
        <v/>
      </c>
      <c r="U374" s="7">
        <f>IF($B374="","",MAX(0,IFERROR(VLOOKUP($B374,'Cartera'!$A$5:$AC$104,15,FALSE)-($A374-2026+1)*VLOOKUP($B374,'Cartera'!$A$5:$AC$104,19,FALSE)*12*0.55,0)))</f>
        <v/>
      </c>
      <c r="V374" s="7">
        <f>IF($B374="","",$D374*(1+'Proyección 5 años'!$B$3)^($A374-2026))</f>
        <v/>
      </c>
      <c r="W374" s="9">
        <f>IF($B374="","",'Proyección 5 años'!$B$3)</f>
        <v/>
      </c>
      <c r="X374" s="7">
        <f>IF($B374="","",$V374-$U374)</f>
        <v/>
      </c>
      <c r="Y374" s="9">
        <f>IF($B374="","",IFERROR($T374/$D374,0))</f>
        <v/>
      </c>
    </row>
    <row r="375" ht="21" customHeight="1">
      <c r="A375" s="3" t="n"/>
      <c r="B375" s="3" t="n"/>
      <c r="C375" s="16">
        <f>IF($B375="","",IFERROR(VLOOKUP($B375,'Cartera'!$A$5:$AC$104,5,FALSE),""))</f>
        <v/>
      </c>
      <c r="D375" s="10">
        <f>IF($B375="","",IFERROR(VLOOKUP($B375,'Cartera'!$A$5:$AC$104,14,FALSE),0))</f>
        <v/>
      </c>
      <c r="E375" s="10">
        <f>IF($B375="","",IFERROR(VLOOKUP($B375,'Cartera'!$A$5:$AC$104,20,FALSE)*(1+$F375)^($A375-2026),0))</f>
        <v/>
      </c>
      <c r="F375" s="11">
        <f>IF($B375="","",IFERROR(VLOOKUP($B375,'Cartera'!$A$5:$AC$104,21,FALSE),0))</f>
        <v/>
      </c>
      <c r="G375" s="10">
        <f>IF($B375="","",$E375*12)</f>
        <v/>
      </c>
      <c r="H375" s="11">
        <f>IF($B375="","",IFERROR(VLOOKUP($B375,'Cartera'!$A$5:$AC$104,25,FALSE),'Proyección 5 años'!$E$4))</f>
        <v/>
      </c>
      <c r="I375" s="10">
        <f>IF($B375="","",$G375*$H375)</f>
        <v/>
      </c>
      <c r="J375" s="10">
        <f>IF($B375="","",IFERROR(VLOOKUP($B375,'Cartera'!$A$5:$AC$104,22,FALSE)*12,0))</f>
        <v/>
      </c>
      <c r="K375" s="10">
        <f>IF($B375="","",IFERROR(VLOOKUP($B375,'Cartera'!$A$5:$AC$104,23,FALSE),0))</f>
        <v/>
      </c>
      <c r="L375" s="10">
        <f>IF($B375="","",IFERROR(VLOOKUP($B375,'Cartera'!$A$5:$AC$104,24,FALSE),0))</f>
        <v/>
      </c>
      <c r="M375" s="10">
        <f>IF($B375="","",$I375*'Proyección 5 años'!$E$3)</f>
        <v/>
      </c>
      <c r="N375" s="10">
        <f>IF($B375="","",$I375*'Proyección 5 años'!$B$4)</f>
        <v/>
      </c>
      <c r="O375" s="10">
        <f>IF($B375="","",SUM($J375:$N375))</f>
        <v/>
      </c>
      <c r="P375" s="10">
        <f>IF($B375="","",IFERROR(VLOOKUP($B375,'Cartera'!$A$5:$AC$104,15,FALSE)*VLOOKUP($B375,'Cartera'!$A$5:$AC$104,17,FALSE),0))</f>
        <v/>
      </c>
      <c r="Q375" s="10">
        <f>IF($B375="","",$D375*'Proyección 5 años'!$E$5)</f>
        <v/>
      </c>
      <c r="R375" s="10">
        <f>IF($B375="","",$I375-SUM($J375:$N375,$P375:$Q375))</f>
        <v/>
      </c>
      <c r="S375" s="10">
        <f>IF($B375="","",IF($R375&gt;0,$R375*'Proyección 5 años'!$B$5,0))</f>
        <v/>
      </c>
      <c r="T375" s="10">
        <f>IF($B375="","",$R375-$S375)</f>
        <v/>
      </c>
      <c r="U375" s="10">
        <f>IF($B375="","",MAX(0,IFERROR(VLOOKUP($B375,'Cartera'!$A$5:$AC$104,15,FALSE)-($A375-2026+1)*VLOOKUP($B375,'Cartera'!$A$5:$AC$104,19,FALSE)*12*0.55,0)))</f>
        <v/>
      </c>
      <c r="V375" s="10">
        <f>IF($B375="","",$D375*(1+'Proyección 5 años'!$B$3)^($A375-2026))</f>
        <v/>
      </c>
      <c r="W375" s="11">
        <f>IF($B375="","",'Proyección 5 años'!$B$3)</f>
        <v/>
      </c>
      <c r="X375" s="10">
        <f>IF($B375="","",$V375-$U375)</f>
        <v/>
      </c>
      <c r="Y375" s="11">
        <f>IF($B375="","",IFERROR($T375/$D375,0))</f>
        <v/>
      </c>
    </row>
    <row r="376" ht="21" customHeight="1">
      <c r="A376" s="3" t="n"/>
      <c r="B376" s="3" t="n"/>
      <c r="C376" s="15">
        <f>IF($B376="","",IFERROR(VLOOKUP($B376,'Cartera'!$A$5:$AC$104,5,FALSE),""))</f>
        <v/>
      </c>
      <c r="D376" s="7">
        <f>IF($B376="","",IFERROR(VLOOKUP($B376,'Cartera'!$A$5:$AC$104,14,FALSE),0))</f>
        <v/>
      </c>
      <c r="E376" s="7">
        <f>IF($B376="","",IFERROR(VLOOKUP($B376,'Cartera'!$A$5:$AC$104,20,FALSE)*(1+$F376)^($A376-2026),0))</f>
        <v/>
      </c>
      <c r="F376" s="9">
        <f>IF($B376="","",IFERROR(VLOOKUP($B376,'Cartera'!$A$5:$AC$104,21,FALSE),0))</f>
        <v/>
      </c>
      <c r="G376" s="7">
        <f>IF($B376="","",$E376*12)</f>
        <v/>
      </c>
      <c r="H376" s="9">
        <f>IF($B376="","",IFERROR(VLOOKUP($B376,'Cartera'!$A$5:$AC$104,25,FALSE),'Proyección 5 años'!$E$4))</f>
        <v/>
      </c>
      <c r="I376" s="7">
        <f>IF($B376="","",$G376*$H376)</f>
        <v/>
      </c>
      <c r="J376" s="7">
        <f>IF($B376="","",IFERROR(VLOOKUP($B376,'Cartera'!$A$5:$AC$104,22,FALSE)*12,0))</f>
        <v/>
      </c>
      <c r="K376" s="7">
        <f>IF($B376="","",IFERROR(VLOOKUP($B376,'Cartera'!$A$5:$AC$104,23,FALSE),0))</f>
        <v/>
      </c>
      <c r="L376" s="7">
        <f>IF($B376="","",IFERROR(VLOOKUP($B376,'Cartera'!$A$5:$AC$104,24,FALSE),0))</f>
        <v/>
      </c>
      <c r="M376" s="7">
        <f>IF($B376="","",$I376*'Proyección 5 años'!$E$3)</f>
        <v/>
      </c>
      <c r="N376" s="7">
        <f>IF($B376="","",$I376*'Proyección 5 años'!$B$4)</f>
        <v/>
      </c>
      <c r="O376" s="7">
        <f>IF($B376="","",SUM($J376:$N376))</f>
        <v/>
      </c>
      <c r="P376" s="7">
        <f>IF($B376="","",IFERROR(VLOOKUP($B376,'Cartera'!$A$5:$AC$104,15,FALSE)*VLOOKUP($B376,'Cartera'!$A$5:$AC$104,17,FALSE),0))</f>
        <v/>
      </c>
      <c r="Q376" s="7">
        <f>IF($B376="","",$D376*'Proyección 5 años'!$E$5)</f>
        <v/>
      </c>
      <c r="R376" s="7">
        <f>IF($B376="","",$I376-SUM($J376:$N376,$P376:$Q376))</f>
        <v/>
      </c>
      <c r="S376" s="7">
        <f>IF($B376="","",IF($R376&gt;0,$R376*'Proyección 5 años'!$B$5,0))</f>
        <v/>
      </c>
      <c r="T376" s="7">
        <f>IF($B376="","",$R376-$S376)</f>
        <v/>
      </c>
      <c r="U376" s="7">
        <f>IF($B376="","",MAX(0,IFERROR(VLOOKUP($B376,'Cartera'!$A$5:$AC$104,15,FALSE)-($A376-2026+1)*VLOOKUP($B376,'Cartera'!$A$5:$AC$104,19,FALSE)*12*0.55,0)))</f>
        <v/>
      </c>
      <c r="V376" s="7">
        <f>IF($B376="","",$D376*(1+'Proyección 5 años'!$B$3)^($A376-2026))</f>
        <v/>
      </c>
      <c r="W376" s="9">
        <f>IF($B376="","",'Proyección 5 años'!$B$3)</f>
        <v/>
      </c>
      <c r="X376" s="7">
        <f>IF($B376="","",$V376-$U376)</f>
        <v/>
      </c>
      <c r="Y376" s="9">
        <f>IF($B376="","",IFERROR($T376/$D376,0))</f>
        <v/>
      </c>
    </row>
    <row r="377" ht="21" customHeight="1">
      <c r="A377" s="3" t="n"/>
      <c r="B377" s="3" t="n"/>
      <c r="C377" s="16">
        <f>IF($B377="","",IFERROR(VLOOKUP($B377,'Cartera'!$A$5:$AC$104,5,FALSE),""))</f>
        <v/>
      </c>
      <c r="D377" s="10">
        <f>IF($B377="","",IFERROR(VLOOKUP($B377,'Cartera'!$A$5:$AC$104,14,FALSE),0))</f>
        <v/>
      </c>
      <c r="E377" s="10">
        <f>IF($B377="","",IFERROR(VLOOKUP($B377,'Cartera'!$A$5:$AC$104,20,FALSE)*(1+$F377)^($A377-2026),0))</f>
        <v/>
      </c>
      <c r="F377" s="11">
        <f>IF($B377="","",IFERROR(VLOOKUP($B377,'Cartera'!$A$5:$AC$104,21,FALSE),0))</f>
        <v/>
      </c>
      <c r="G377" s="10">
        <f>IF($B377="","",$E377*12)</f>
        <v/>
      </c>
      <c r="H377" s="11">
        <f>IF($B377="","",IFERROR(VLOOKUP($B377,'Cartera'!$A$5:$AC$104,25,FALSE),'Proyección 5 años'!$E$4))</f>
        <v/>
      </c>
      <c r="I377" s="10">
        <f>IF($B377="","",$G377*$H377)</f>
        <v/>
      </c>
      <c r="J377" s="10">
        <f>IF($B377="","",IFERROR(VLOOKUP($B377,'Cartera'!$A$5:$AC$104,22,FALSE)*12,0))</f>
        <v/>
      </c>
      <c r="K377" s="10">
        <f>IF($B377="","",IFERROR(VLOOKUP($B377,'Cartera'!$A$5:$AC$104,23,FALSE),0))</f>
        <v/>
      </c>
      <c r="L377" s="10">
        <f>IF($B377="","",IFERROR(VLOOKUP($B377,'Cartera'!$A$5:$AC$104,24,FALSE),0))</f>
        <v/>
      </c>
      <c r="M377" s="10">
        <f>IF($B377="","",$I377*'Proyección 5 años'!$E$3)</f>
        <v/>
      </c>
      <c r="N377" s="10">
        <f>IF($B377="","",$I377*'Proyección 5 años'!$B$4)</f>
        <v/>
      </c>
      <c r="O377" s="10">
        <f>IF($B377="","",SUM($J377:$N377))</f>
        <v/>
      </c>
      <c r="P377" s="10">
        <f>IF($B377="","",IFERROR(VLOOKUP($B377,'Cartera'!$A$5:$AC$104,15,FALSE)*VLOOKUP($B377,'Cartera'!$A$5:$AC$104,17,FALSE),0))</f>
        <v/>
      </c>
      <c r="Q377" s="10">
        <f>IF($B377="","",$D377*'Proyección 5 años'!$E$5)</f>
        <v/>
      </c>
      <c r="R377" s="10">
        <f>IF($B377="","",$I377-SUM($J377:$N377,$P377:$Q377))</f>
        <v/>
      </c>
      <c r="S377" s="10">
        <f>IF($B377="","",IF($R377&gt;0,$R377*'Proyección 5 años'!$B$5,0))</f>
        <v/>
      </c>
      <c r="T377" s="10">
        <f>IF($B377="","",$R377-$S377)</f>
        <v/>
      </c>
      <c r="U377" s="10">
        <f>IF($B377="","",MAX(0,IFERROR(VLOOKUP($B377,'Cartera'!$A$5:$AC$104,15,FALSE)-($A377-2026+1)*VLOOKUP($B377,'Cartera'!$A$5:$AC$104,19,FALSE)*12*0.55,0)))</f>
        <v/>
      </c>
      <c r="V377" s="10">
        <f>IF($B377="","",$D377*(1+'Proyección 5 años'!$B$3)^($A377-2026))</f>
        <v/>
      </c>
      <c r="W377" s="11">
        <f>IF($B377="","",'Proyección 5 años'!$B$3)</f>
        <v/>
      </c>
      <c r="X377" s="10">
        <f>IF($B377="","",$V377-$U377)</f>
        <v/>
      </c>
      <c r="Y377" s="11">
        <f>IF($B377="","",IFERROR($T377/$D377,0))</f>
        <v/>
      </c>
    </row>
    <row r="378" ht="21" customHeight="1">
      <c r="A378" s="3" t="n"/>
      <c r="B378" s="3" t="n"/>
      <c r="C378" s="15">
        <f>IF($B378="","",IFERROR(VLOOKUP($B378,'Cartera'!$A$5:$AC$104,5,FALSE),""))</f>
        <v/>
      </c>
      <c r="D378" s="7">
        <f>IF($B378="","",IFERROR(VLOOKUP($B378,'Cartera'!$A$5:$AC$104,14,FALSE),0))</f>
        <v/>
      </c>
      <c r="E378" s="7">
        <f>IF($B378="","",IFERROR(VLOOKUP($B378,'Cartera'!$A$5:$AC$104,20,FALSE)*(1+$F378)^($A378-2026),0))</f>
        <v/>
      </c>
      <c r="F378" s="9">
        <f>IF($B378="","",IFERROR(VLOOKUP($B378,'Cartera'!$A$5:$AC$104,21,FALSE),0))</f>
        <v/>
      </c>
      <c r="G378" s="7">
        <f>IF($B378="","",$E378*12)</f>
        <v/>
      </c>
      <c r="H378" s="9">
        <f>IF($B378="","",IFERROR(VLOOKUP($B378,'Cartera'!$A$5:$AC$104,25,FALSE),'Proyección 5 años'!$E$4))</f>
        <v/>
      </c>
      <c r="I378" s="7">
        <f>IF($B378="","",$G378*$H378)</f>
        <v/>
      </c>
      <c r="J378" s="7">
        <f>IF($B378="","",IFERROR(VLOOKUP($B378,'Cartera'!$A$5:$AC$104,22,FALSE)*12,0))</f>
        <v/>
      </c>
      <c r="K378" s="7">
        <f>IF($B378="","",IFERROR(VLOOKUP($B378,'Cartera'!$A$5:$AC$104,23,FALSE),0))</f>
        <v/>
      </c>
      <c r="L378" s="7">
        <f>IF($B378="","",IFERROR(VLOOKUP($B378,'Cartera'!$A$5:$AC$104,24,FALSE),0))</f>
        <v/>
      </c>
      <c r="M378" s="7">
        <f>IF($B378="","",$I378*'Proyección 5 años'!$E$3)</f>
        <v/>
      </c>
      <c r="N378" s="7">
        <f>IF($B378="","",$I378*'Proyección 5 años'!$B$4)</f>
        <v/>
      </c>
      <c r="O378" s="7">
        <f>IF($B378="","",SUM($J378:$N378))</f>
        <v/>
      </c>
      <c r="P378" s="7">
        <f>IF($B378="","",IFERROR(VLOOKUP($B378,'Cartera'!$A$5:$AC$104,15,FALSE)*VLOOKUP($B378,'Cartera'!$A$5:$AC$104,17,FALSE),0))</f>
        <v/>
      </c>
      <c r="Q378" s="7">
        <f>IF($B378="","",$D378*'Proyección 5 años'!$E$5)</f>
        <v/>
      </c>
      <c r="R378" s="7">
        <f>IF($B378="","",$I378-SUM($J378:$N378,$P378:$Q378))</f>
        <v/>
      </c>
      <c r="S378" s="7">
        <f>IF($B378="","",IF($R378&gt;0,$R378*'Proyección 5 años'!$B$5,0))</f>
        <v/>
      </c>
      <c r="T378" s="7">
        <f>IF($B378="","",$R378-$S378)</f>
        <v/>
      </c>
      <c r="U378" s="7">
        <f>IF($B378="","",MAX(0,IFERROR(VLOOKUP($B378,'Cartera'!$A$5:$AC$104,15,FALSE)-($A378-2026+1)*VLOOKUP($B378,'Cartera'!$A$5:$AC$104,19,FALSE)*12*0.55,0)))</f>
        <v/>
      </c>
      <c r="V378" s="7">
        <f>IF($B378="","",$D378*(1+'Proyección 5 años'!$B$3)^($A378-2026))</f>
        <v/>
      </c>
      <c r="W378" s="9">
        <f>IF($B378="","",'Proyección 5 años'!$B$3)</f>
        <v/>
      </c>
      <c r="X378" s="7">
        <f>IF($B378="","",$V378-$U378)</f>
        <v/>
      </c>
      <c r="Y378" s="9">
        <f>IF($B378="","",IFERROR($T378/$D378,0))</f>
        <v/>
      </c>
    </row>
    <row r="379" ht="21" customHeight="1">
      <c r="A379" s="3" t="n"/>
      <c r="B379" s="3" t="n"/>
      <c r="C379" s="16">
        <f>IF($B379="","",IFERROR(VLOOKUP($B379,'Cartera'!$A$5:$AC$104,5,FALSE),""))</f>
        <v/>
      </c>
      <c r="D379" s="10">
        <f>IF($B379="","",IFERROR(VLOOKUP($B379,'Cartera'!$A$5:$AC$104,14,FALSE),0))</f>
        <v/>
      </c>
      <c r="E379" s="10">
        <f>IF($B379="","",IFERROR(VLOOKUP($B379,'Cartera'!$A$5:$AC$104,20,FALSE)*(1+$F379)^($A379-2026),0))</f>
        <v/>
      </c>
      <c r="F379" s="11">
        <f>IF($B379="","",IFERROR(VLOOKUP($B379,'Cartera'!$A$5:$AC$104,21,FALSE),0))</f>
        <v/>
      </c>
      <c r="G379" s="10">
        <f>IF($B379="","",$E379*12)</f>
        <v/>
      </c>
      <c r="H379" s="11">
        <f>IF($B379="","",IFERROR(VLOOKUP($B379,'Cartera'!$A$5:$AC$104,25,FALSE),'Proyección 5 años'!$E$4))</f>
        <v/>
      </c>
      <c r="I379" s="10">
        <f>IF($B379="","",$G379*$H379)</f>
        <v/>
      </c>
      <c r="J379" s="10">
        <f>IF($B379="","",IFERROR(VLOOKUP($B379,'Cartera'!$A$5:$AC$104,22,FALSE)*12,0))</f>
        <v/>
      </c>
      <c r="K379" s="10">
        <f>IF($B379="","",IFERROR(VLOOKUP($B379,'Cartera'!$A$5:$AC$104,23,FALSE),0))</f>
        <v/>
      </c>
      <c r="L379" s="10">
        <f>IF($B379="","",IFERROR(VLOOKUP($B379,'Cartera'!$A$5:$AC$104,24,FALSE),0))</f>
        <v/>
      </c>
      <c r="M379" s="10">
        <f>IF($B379="","",$I379*'Proyección 5 años'!$E$3)</f>
        <v/>
      </c>
      <c r="N379" s="10">
        <f>IF($B379="","",$I379*'Proyección 5 años'!$B$4)</f>
        <v/>
      </c>
      <c r="O379" s="10">
        <f>IF($B379="","",SUM($J379:$N379))</f>
        <v/>
      </c>
      <c r="P379" s="10">
        <f>IF($B379="","",IFERROR(VLOOKUP($B379,'Cartera'!$A$5:$AC$104,15,FALSE)*VLOOKUP($B379,'Cartera'!$A$5:$AC$104,17,FALSE),0))</f>
        <v/>
      </c>
      <c r="Q379" s="10">
        <f>IF($B379="","",$D379*'Proyección 5 años'!$E$5)</f>
        <v/>
      </c>
      <c r="R379" s="10">
        <f>IF($B379="","",$I379-SUM($J379:$N379,$P379:$Q379))</f>
        <v/>
      </c>
      <c r="S379" s="10">
        <f>IF($B379="","",IF($R379&gt;0,$R379*'Proyección 5 años'!$B$5,0))</f>
        <v/>
      </c>
      <c r="T379" s="10">
        <f>IF($B379="","",$R379-$S379)</f>
        <v/>
      </c>
      <c r="U379" s="10">
        <f>IF($B379="","",MAX(0,IFERROR(VLOOKUP($B379,'Cartera'!$A$5:$AC$104,15,FALSE)-($A379-2026+1)*VLOOKUP($B379,'Cartera'!$A$5:$AC$104,19,FALSE)*12*0.55,0)))</f>
        <v/>
      </c>
      <c r="V379" s="10">
        <f>IF($B379="","",$D379*(1+'Proyección 5 años'!$B$3)^($A379-2026))</f>
        <v/>
      </c>
      <c r="W379" s="11">
        <f>IF($B379="","",'Proyección 5 años'!$B$3)</f>
        <v/>
      </c>
      <c r="X379" s="10">
        <f>IF($B379="","",$V379-$U379)</f>
        <v/>
      </c>
      <c r="Y379" s="11">
        <f>IF($B379="","",IFERROR($T379/$D379,0))</f>
        <v/>
      </c>
    </row>
    <row r="380" ht="21" customHeight="1">
      <c r="A380" s="3" t="n"/>
      <c r="B380" s="3" t="n"/>
      <c r="C380" s="15">
        <f>IF($B380="","",IFERROR(VLOOKUP($B380,'Cartera'!$A$5:$AC$104,5,FALSE),""))</f>
        <v/>
      </c>
      <c r="D380" s="7">
        <f>IF($B380="","",IFERROR(VLOOKUP($B380,'Cartera'!$A$5:$AC$104,14,FALSE),0))</f>
        <v/>
      </c>
      <c r="E380" s="7">
        <f>IF($B380="","",IFERROR(VLOOKUP($B380,'Cartera'!$A$5:$AC$104,20,FALSE)*(1+$F380)^($A380-2026),0))</f>
        <v/>
      </c>
      <c r="F380" s="9">
        <f>IF($B380="","",IFERROR(VLOOKUP($B380,'Cartera'!$A$5:$AC$104,21,FALSE),0))</f>
        <v/>
      </c>
      <c r="G380" s="7">
        <f>IF($B380="","",$E380*12)</f>
        <v/>
      </c>
      <c r="H380" s="9">
        <f>IF($B380="","",IFERROR(VLOOKUP($B380,'Cartera'!$A$5:$AC$104,25,FALSE),'Proyección 5 años'!$E$4))</f>
        <v/>
      </c>
      <c r="I380" s="7">
        <f>IF($B380="","",$G380*$H380)</f>
        <v/>
      </c>
      <c r="J380" s="7">
        <f>IF($B380="","",IFERROR(VLOOKUP($B380,'Cartera'!$A$5:$AC$104,22,FALSE)*12,0))</f>
        <v/>
      </c>
      <c r="K380" s="7">
        <f>IF($B380="","",IFERROR(VLOOKUP($B380,'Cartera'!$A$5:$AC$104,23,FALSE),0))</f>
        <v/>
      </c>
      <c r="L380" s="7">
        <f>IF($B380="","",IFERROR(VLOOKUP($B380,'Cartera'!$A$5:$AC$104,24,FALSE),0))</f>
        <v/>
      </c>
      <c r="M380" s="7">
        <f>IF($B380="","",$I380*'Proyección 5 años'!$E$3)</f>
        <v/>
      </c>
      <c r="N380" s="7">
        <f>IF($B380="","",$I380*'Proyección 5 años'!$B$4)</f>
        <v/>
      </c>
      <c r="O380" s="7">
        <f>IF($B380="","",SUM($J380:$N380))</f>
        <v/>
      </c>
      <c r="P380" s="7">
        <f>IF($B380="","",IFERROR(VLOOKUP($B380,'Cartera'!$A$5:$AC$104,15,FALSE)*VLOOKUP($B380,'Cartera'!$A$5:$AC$104,17,FALSE),0))</f>
        <v/>
      </c>
      <c r="Q380" s="7">
        <f>IF($B380="","",$D380*'Proyección 5 años'!$E$5)</f>
        <v/>
      </c>
      <c r="R380" s="7">
        <f>IF($B380="","",$I380-SUM($J380:$N380,$P380:$Q380))</f>
        <v/>
      </c>
      <c r="S380" s="7">
        <f>IF($B380="","",IF($R380&gt;0,$R380*'Proyección 5 años'!$B$5,0))</f>
        <v/>
      </c>
      <c r="T380" s="7">
        <f>IF($B380="","",$R380-$S380)</f>
        <v/>
      </c>
      <c r="U380" s="7">
        <f>IF($B380="","",MAX(0,IFERROR(VLOOKUP($B380,'Cartera'!$A$5:$AC$104,15,FALSE)-($A380-2026+1)*VLOOKUP($B380,'Cartera'!$A$5:$AC$104,19,FALSE)*12*0.55,0)))</f>
        <v/>
      </c>
      <c r="V380" s="7">
        <f>IF($B380="","",$D380*(1+'Proyección 5 años'!$B$3)^($A380-2026))</f>
        <v/>
      </c>
      <c r="W380" s="9">
        <f>IF($B380="","",'Proyección 5 años'!$B$3)</f>
        <v/>
      </c>
      <c r="X380" s="7">
        <f>IF($B380="","",$V380-$U380)</f>
        <v/>
      </c>
      <c r="Y380" s="9">
        <f>IF($B380="","",IFERROR($T380/$D380,0))</f>
        <v/>
      </c>
    </row>
    <row r="381" ht="21" customHeight="1">
      <c r="A381" s="3" t="n"/>
      <c r="B381" s="3" t="n"/>
      <c r="C381" s="16">
        <f>IF($B381="","",IFERROR(VLOOKUP($B381,'Cartera'!$A$5:$AC$104,5,FALSE),""))</f>
        <v/>
      </c>
      <c r="D381" s="10">
        <f>IF($B381="","",IFERROR(VLOOKUP($B381,'Cartera'!$A$5:$AC$104,14,FALSE),0))</f>
        <v/>
      </c>
      <c r="E381" s="10">
        <f>IF($B381="","",IFERROR(VLOOKUP($B381,'Cartera'!$A$5:$AC$104,20,FALSE)*(1+$F381)^($A381-2026),0))</f>
        <v/>
      </c>
      <c r="F381" s="11">
        <f>IF($B381="","",IFERROR(VLOOKUP($B381,'Cartera'!$A$5:$AC$104,21,FALSE),0))</f>
        <v/>
      </c>
      <c r="G381" s="10">
        <f>IF($B381="","",$E381*12)</f>
        <v/>
      </c>
      <c r="H381" s="11">
        <f>IF($B381="","",IFERROR(VLOOKUP($B381,'Cartera'!$A$5:$AC$104,25,FALSE),'Proyección 5 años'!$E$4))</f>
        <v/>
      </c>
      <c r="I381" s="10">
        <f>IF($B381="","",$G381*$H381)</f>
        <v/>
      </c>
      <c r="J381" s="10">
        <f>IF($B381="","",IFERROR(VLOOKUP($B381,'Cartera'!$A$5:$AC$104,22,FALSE)*12,0))</f>
        <v/>
      </c>
      <c r="K381" s="10">
        <f>IF($B381="","",IFERROR(VLOOKUP($B381,'Cartera'!$A$5:$AC$104,23,FALSE),0))</f>
        <v/>
      </c>
      <c r="L381" s="10">
        <f>IF($B381="","",IFERROR(VLOOKUP($B381,'Cartera'!$A$5:$AC$104,24,FALSE),0))</f>
        <v/>
      </c>
      <c r="M381" s="10">
        <f>IF($B381="","",$I381*'Proyección 5 años'!$E$3)</f>
        <v/>
      </c>
      <c r="N381" s="10">
        <f>IF($B381="","",$I381*'Proyección 5 años'!$B$4)</f>
        <v/>
      </c>
      <c r="O381" s="10">
        <f>IF($B381="","",SUM($J381:$N381))</f>
        <v/>
      </c>
      <c r="P381" s="10">
        <f>IF($B381="","",IFERROR(VLOOKUP($B381,'Cartera'!$A$5:$AC$104,15,FALSE)*VLOOKUP($B381,'Cartera'!$A$5:$AC$104,17,FALSE),0))</f>
        <v/>
      </c>
      <c r="Q381" s="10">
        <f>IF($B381="","",$D381*'Proyección 5 años'!$E$5)</f>
        <v/>
      </c>
      <c r="R381" s="10">
        <f>IF($B381="","",$I381-SUM($J381:$N381,$P381:$Q381))</f>
        <v/>
      </c>
      <c r="S381" s="10">
        <f>IF($B381="","",IF($R381&gt;0,$R381*'Proyección 5 años'!$B$5,0))</f>
        <v/>
      </c>
      <c r="T381" s="10">
        <f>IF($B381="","",$R381-$S381)</f>
        <v/>
      </c>
      <c r="U381" s="10">
        <f>IF($B381="","",MAX(0,IFERROR(VLOOKUP($B381,'Cartera'!$A$5:$AC$104,15,FALSE)-($A381-2026+1)*VLOOKUP($B381,'Cartera'!$A$5:$AC$104,19,FALSE)*12*0.55,0)))</f>
        <v/>
      </c>
      <c r="V381" s="10">
        <f>IF($B381="","",$D381*(1+'Proyección 5 años'!$B$3)^($A381-2026))</f>
        <v/>
      </c>
      <c r="W381" s="11">
        <f>IF($B381="","",'Proyección 5 años'!$B$3)</f>
        <v/>
      </c>
      <c r="X381" s="10">
        <f>IF($B381="","",$V381-$U381)</f>
        <v/>
      </c>
      <c r="Y381" s="11">
        <f>IF($B381="","",IFERROR($T381/$D381,0))</f>
        <v/>
      </c>
    </row>
    <row r="382" ht="21" customHeight="1">
      <c r="A382" s="3" t="n"/>
      <c r="B382" s="3" t="n"/>
      <c r="C382" s="15">
        <f>IF($B382="","",IFERROR(VLOOKUP($B382,'Cartera'!$A$5:$AC$104,5,FALSE),""))</f>
        <v/>
      </c>
      <c r="D382" s="7">
        <f>IF($B382="","",IFERROR(VLOOKUP($B382,'Cartera'!$A$5:$AC$104,14,FALSE),0))</f>
        <v/>
      </c>
      <c r="E382" s="7">
        <f>IF($B382="","",IFERROR(VLOOKUP($B382,'Cartera'!$A$5:$AC$104,20,FALSE)*(1+$F382)^($A382-2026),0))</f>
        <v/>
      </c>
      <c r="F382" s="9">
        <f>IF($B382="","",IFERROR(VLOOKUP($B382,'Cartera'!$A$5:$AC$104,21,FALSE),0))</f>
        <v/>
      </c>
      <c r="G382" s="7">
        <f>IF($B382="","",$E382*12)</f>
        <v/>
      </c>
      <c r="H382" s="9">
        <f>IF($B382="","",IFERROR(VLOOKUP($B382,'Cartera'!$A$5:$AC$104,25,FALSE),'Proyección 5 años'!$E$4))</f>
        <v/>
      </c>
      <c r="I382" s="7">
        <f>IF($B382="","",$G382*$H382)</f>
        <v/>
      </c>
      <c r="J382" s="7">
        <f>IF($B382="","",IFERROR(VLOOKUP($B382,'Cartera'!$A$5:$AC$104,22,FALSE)*12,0))</f>
        <v/>
      </c>
      <c r="K382" s="7">
        <f>IF($B382="","",IFERROR(VLOOKUP($B382,'Cartera'!$A$5:$AC$104,23,FALSE),0))</f>
        <v/>
      </c>
      <c r="L382" s="7">
        <f>IF($B382="","",IFERROR(VLOOKUP($B382,'Cartera'!$A$5:$AC$104,24,FALSE),0))</f>
        <v/>
      </c>
      <c r="M382" s="7">
        <f>IF($B382="","",$I382*'Proyección 5 años'!$E$3)</f>
        <v/>
      </c>
      <c r="N382" s="7">
        <f>IF($B382="","",$I382*'Proyección 5 años'!$B$4)</f>
        <v/>
      </c>
      <c r="O382" s="7">
        <f>IF($B382="","",SUM($J382:$N382))</f>
        <v/>
      </c>
      <c r="P382" s="7">
        <f>IF($B382="","",IFERROR(VLOOKUP($B382,'Cartera'!$A$5:$AC$104,15,FALSE)*VLOOKUP($B382,'Cartera'!$A$5:$AC$104,17,FALSE),0))</f>
        <v/>
      </c>
      <c r="Q382" s="7">
        <f>IF($B382="","",$D382*'Proyección 5 años'!$E$5)</f>
        <v/>
      </c>
      <c r="R382" s="7">
        <f>IF($B382="","",$I382-SUM($J382:$N382,$P382:$Q382))</f>
        <v/>
      </c>
      <c r="S382" s="7">
        <f>IF($B382="","",IF($R382&gt;0,$R382*'Proyección 5 años'!$B$5,0))</f>
        <v/>
      </c>
      <c r="T382" s="7">
        <f>IF($B382="","",$R382-$S382)</f>
        <v/>
      </c>
      <c r="U382" s="7">
        <f>IF($B382="","",MAX(0,IFERROR(VLOOKUP($B382,'Cartera'!$A$5:$AC$104,15,FALSE)-($A382-2026+1)*VLOOKUP($B382,'Cartera'!$A$5:$AC$104,19,FALSE)*12*0.55,0)))</f>
        <v/>
      </c>
      <c r="V382" s="7">
        <f>IF($B382="","",$D382*(1+'Proyección 5 años'!$B$3)^($A382-2026))</f>
        <v/>
      </c>
      <c r="W382" s="9">
        <f>IF($B382="","",'Proyección 5 años'!$B$3)</f>
        <v/>
      </c>
      <c r="X382" s="7">
        <f>IF($B382="","",$V382-$U382)</f>
        <v/>
      </c>
      <c r="Y382" s="9">
        <f>IF($B382="","",IFERROR($T382/$D382,0))</f>
        <v/>
      </c>
    </row>
    <row r="383" ht="21" customHeight="1">
      <c r="A383" s="3" t="n"/>
      <c r="B383" s="3" t="n"/>
      <c r="C383" s="16">
        <f>IF($B383="","",IFERROR(VLOOKUP($B383,'Cartera'!$A$5:$AC$104,5,FALSE),""))</f>
        <v/>
      </c>
      <c r="D383" s="10">
        <f>IF($B383="","",IFERROR(VLOOKUP($B383,'Cartera'!$A$5:$AC$104,14,FALSE),0))</f>
        <v/>
      </c>
      <c r="E383" s="10">
        <f>IF($B383="","",IFERROR(VLOOKUP($B383,'Cartera'!$A$5:$AC$104,20,FALSE)*(1+$F383)^($A383-2026),0))</f>
        <v/>
      </c>
      <c r="F383" s="11">
        <f>IF($B383="","",IFERROR(VLOOKUP($B383,'Cartera'!$A$5:$AC$104,21,FALSE),0))</f>
        <v/>
      </c>
      <c r="G383" s="10">
        <f>IF($B383="","",$E383*12)</f>
        <v/>
      </c>
      <c r="H383" s="11">
        <f>IF($B383="","",IFERROR(VLOOKUP($B383,'Cartera'!$A$5:$AC$104,25,FALSE),'Proyección 5 años'!$E$4))</f>
        <v/>
      </c>
      <c r="I383" s="10">
        <f>IF($B383="","",$G383*$H383)</f>
        <v/>
      </c>
      <c r="J383" s="10">
        <f>IF($B383="","",IFERROR(VLOOKUP($B383,'Cartera'!$A$5:$AC$104,22,FALSE)*12,0))</f>
        <v/>
      </c>
      <c r="K383" s="10">
        <f>IF($B383="","",IFERROR(VLOOKUP($B383,'Cartera'!$A$5:$AC$104,23,FALSE),0))</f>
        <v/>
      </c>
      <c r="L383" s="10">
        <f>IF($B383="","",IFERROR(VLOOKUP($B383,'Cartera'!$A$5:$AC$104,24,FALSE),0))</f>
        <v/>
      </c>
      <c r="M383" s="10">
        <f>IF($B383="","",$I383*'Proyección 5 años'!$E$3)</f>
        <v/>
      </c>
      <c r="N383" s="10">
        <f>IF($B383="","",$I383*'Proyección 5 años'!$B$4)</f>
        <v/>
      </c>
      <c r="O383" s="10">
        <f>IF($B383="","",SUM($J383:$N383))</f>
        <v/>
      </c>
      <c r="P383" s="10">
        <f>IF($B383="","",IFERROR(VLOOKUP($B383,'Cartera'!$A$5:$AC$104,15,FALSE)*VLOOKUP($B383,'Cartera'!$A$5:$AC$104,17,FALSE),0))</f>
        <v/>
      </c>
      <c r="Q383" s="10">
        <f>IF($B383="","",$D383*'Proyección 5 años'!$E$5)</f>
        <v/>
      </c>
      <c r="R383" s="10">
        <f>IF($B383="","",$I383-SUM($J383:$N383,$P383:$Q383))</f>
        <v/>
      </c>
      <c r="S383" s="10">
        <f>IF($B383="","",IF($R383&gt;0,$R383*'Proyección 5 años'!$B$5,0))</f>
        <v/>
      </c>
      <c r="T383" s="10">
        <f>IF($B383="","",$R383-$S383)</f>
        <v/>
      </c>
      <c r="U383" s="10">
        <f>IF($B383="","",MAX(0,IFERROR(VLOOKUP($B383,'Cartera'!$A$5:$AC$104,15,FALSE)-($A383-2026+1)*VLOOKUP($B383,'Cartera'!$A$5:$AC$104,19,FALSE)*12*0.55,0)))</f>
        <v/>
      </c>
      <c r="V383" s="10">
        <f>IF($B383="","",$D383*(1+'Proyección 5 años'!$B$3)^($A383-2026))</f>
        <v/>
      </c>
      <c r="W383" s="11">
        <f>IF($B383="","",'Proyección 5 años'!$B$3)</f>
        <v/>
      </c>
      <c r="X383" s="10">
        <f>IF($B383="","",$V383-$U383)</f>
        <v/>
      </c>
      <c r="Y383" s="11">
        <f>IF($B383="","",IFERROR($T383/$D383,0))</f>
        <v/>
      </c>
    </row>
    <row r="384" ht="21" customHeight="1">
      <c r="A384" s="3" t="n"/>
      <c r="B384" s="3" t="n"/>
      <c r="C384" s="15">
        <f>IF($B384="","",IFERROR(VLOOKUP($B384,'Cartera'!$A$5:$AC$104,5,FALSE),""))</f>
        <v/>
      </c>
      <c r="D384" s="7">
        <f>IF($B384="","",IFERROR(VLOOKUP($B384,'Cartera'!$A$5:$AC$104,14,FALSE),0))</f>
        <v/>
      </c>
      <c r="E384" s="7">
        <f>IF($B384="","",IFERROR(VLOOKUP($B384,'Cartera'!$A$5:$AC$104,20,FALSE)*(1+$F384)^($A384-2026),0))</f>
        <v/>
      </c>
      <c r="F384" s="9">
        <f>IF($B384="","",IFERROR(VLOOKUP($B384,'Cartera'!$A$5:$AC$104,21,FALSE),0))</f>
        <v/>
      </c>
      <c r="G384" s="7">
        <f>IF($B384="","",$E384*12)</f>
        <v/>
      </c>
      <c r="H384" s="9">
        <f>IF($B384="","",IFERROR(VLOOKUP($B384,'Cartera'!$A$5:$AC$104,25,FALSE),'Proyección 5 años'!$E$4))</f>
        <v/>
      </c>
      <c r="I384" s="7">
        <f>IF($B384="","",$G384*$H384)</f>
        <v/>
      </c>
      <c r="J384" s="7">
        <f>IF($B384="","",IFERROR(VLOOKUP($B384,'Cartera'!$A$5:$AC$104,22,FALSE)*12,0))</f>
        <v/>
      </c>
      <c r="K384" s="7">
        <f>IF($B384="","",IFERROR(VLOOKUP($B384,'Cartera'!$A$5:$AC$104,23,FALSE),0))</f>
        <v/>
      </c>
      <c r="L384" s="7">
        <f>IF($B384="","",IFERROR(VLOOKUP($B384,'Cartera'!$A$5:$AC$104,24,FALSE),0))</f>
        <v/>
      </c>
      <c r="M384" s="7">
        <f>IF($B384="","",$I384*'Proyección 5 años'!$E$3)</f>
        <v/>
      </c>
      <c r="N384" s="7">
        <f>IF($B384="","",$I384*'Proyección 5 años'!$B$4)</f>
        <v/>
      </c>
      <c r="O384" s="7">
        <f>IF($B384="","",SUM($J384:$N384))</f>
        <v/>
      </c>
      <c r="P384" s="7">
        <f>IF($B384="","",IFERROR(VLOOKUP($B384,'Cartera'!$A$5:$AC$104,15,FALSE)*VLOOKUP($B384,'Cartera'!$A$5:$AC$104,17,FALSE),0))</f>
        <v/>
      </c>
      <c r="Q384" s="7">
        <f>IF($B384="","",$D384*'Proyección 5 años'!$E$5)</f>
        <v/>
      </c>
      <c r="R384" s="7">
        <f>IF($B384="","",$I384-SUM($J384:$N384,$P384:$Q384))</f>
        <v/>
      </c>
      <c r="S384" s="7">
        <f>IF($B384="","",IF($R384&gt;0,$R384*'Proyección 5 años'!$B$5,0))</f>
        <v/>
      </c>
      <c r="T384" s="7">
        <f>IF($B384="","",$R384-$S384)</f>
        <v/>
      </c>
      <c r="U384" s="7">
        <f>IF($B384="","",MAX(0,IFERROR(VLOOKUP($B384,'Cartera'!$A$5:$AC$104,15,FALSE)-($A384-2026+1)*VLOOKUP($B384,'Cartera'!$A$5:$AC$104,19,FALSE)*12*0.55,0)))</f>
        <v/>
      </c>
      <c r="V384" s="7">
        <f>IF($B384="","",$D384*(1+'Proyección 5 años'!$B$3)^($A384-2026))</f>
        <v/>
      </c>
      <c r="W384" s="9">
        <f>IF($B384="","",'Proyección 5 años'!$B$3)</f>
        <v/>
      </c>
      <c r="X384" s="7">
        <f>IF($B384="","",$V384-$U384)</f>
        <v/>
      </c>
      <c r="Y384" s="9">
        <f>IF($B384="","",IFERROR($T384/$D384,0))</f>
        <v/>
      </c>
    </row>
    <row r="385" ht="21" customHeight="1">
      <c r="A385" s="3" t="n"/>
      <c r="B385" s="3" t="n"/>
      <c r="C385" s="16">
        <f>IF($B385="","",IFERROR(VLOOKUP($B385,'Cartera'!$A$5:$AC$104,5,FALSE),""))</f>
        <v/>
      </c>
      <c r="D385" s="10">
        <f>IF($B385="","",IFERROR(VLOOKUP($B385,'Cartera'!$A$5:$AC$104,14,FALSE),0))</f>
        <v/>
      </c>
      <c r="E385" s="10">
        <f>IF($B385="","",IFERROR(VLOOKUP($B385,'Cartera'!$A$5:$AC$104,20,FALSE)*(1+$F385)^($A385-2026),0))</f>
        <v/>
      </c>
      <c r="F385" s="11">
        <f>IF($B385="","",IFERROR(VLOOKUP($B385,'Cartera'!$A$5:$AC$104,21,FALSE),0))</f>
        <v/>
      </c>
      <c r="G385" s="10">
        <f>IF($B385="","",$E385*12)</f>
        <v/>
      </c>
      <c r="H385" s="11">
        <f>IF($B385="","",IFERROR(VLOOKUP($B385,'Cartera'!$A$5:$AC$104,25,FALSE),'Proyección 5 años'!$E$4))</f>
        <v/>
      </c>
      <c r="I385" s="10">
        <f>IF($B385="","",$G385*$H385)</f>
        <v/>
      </c>
      <c r="J385" s="10">
        <f>IF($B385="","",IFERROR(VLOOKUP($B385,'Cartera'!$A$5:$AC$104,22,FALSE)*12,0))</f>
        <v/>
      </c>
      <c r="K385" s="10">
        <f>IF($B385="","",IFERROR(VLOOKUP($B385,'Cartera'!$A$5:$AC$104,23,FALSE),0))</f>
        <v/>
      </c>
      <c r="L385" s="10">
        <f>IF($B385="","",IFERROR(VLOOKUP($B385,'Cartera'!$A$5:$AC$104,24,FALSE),0))</f>
        <v/>
      </c>
      <c r="M385" s="10">
        <f>IF($B385="","",$I385*'Proyección 5 años'!$E$3)</f>
        <v/>
      </c>
      <c r="N385" s="10">
        <f>IF($B385="","",$I385*'Proyección 5 años'!$B$4)</f>
        <v/>
      </c>
      <c r="O385" s="10">
        <f>IF($B385="","",SUM($J385:$N385))</f>
        <v/>
      </c>
      <c r="P385" s="10">
        <f>IF($B385="","",IFERROR(VLOOKUP($B385,'Cartera'!$A$5:$AC$104,15,FALSE)*VLOOKUP($B385,'Cartera'!$A$5:$AC$104,17,FALSE),0))</f>
        <v/>
      </c>
      <c r="Q385" s="10">
        <f>IF($B385="","",$D385*'Proyección 5 años'!$E$5)</f>
        <v/>
      </c>
      <c r="R385" s="10">
        <f>IF($B385="","",$I385-SUM($J385:$N385,$P385:$Q385))</f>
        <v/>
      </c>
      <c r="S385" s="10">
        <f>IF($B385="","",IF($R385&gt;0,$R385*'Proyección 5 años'!$B$5,0))</f>
        <v/>
      </c>
      <c r="T385" s="10">
        <f>IF($B385="","",$R385-$S385)</f>
        <v/>
      </c>
      <c r="U385" s="10">
        <f>IF($B385="","",MAX(0,IFERROR(VLOOKUP($B385,'Cartera'!$A$5:$AC$104,15,FALSE)-($A385-2026+1)*VLOOKUP($B385,'Cartera'!$A$5:$AC$104,19,FALSE)*12*0.55,0)))</f>
        <v/>
      </c>
      <c r="V385" s="10">
        <f>IF($B385="","",$D385*(1+'Proyección 5 años'!$B$3)^($A385-2026))</f>
        <v/>
      </c>
      <c r="W385" s="11">
        <f>IF($B385="","",'Proyección 5 años'!$B$3)</f>
        <v/>
      </c>
      <c r="X385" s="10">
        <f>IF($B385="","",$V385-$U385)</f>
        <v/>
      </c>
      <c r="Y385" s="11">
        <f>IF($B385="","",IFERROR($T385/$D385,0))</f>
        <v/>
      </c>
    </row>
    <row r="386" ht="21" customHeight="1">
      <c r="A386" s="3" t="n"/>
      <c r="B386" s="3" t="n"/>
      <c r="C386" s="15">
        <f>IF($B386="","",IFERROR(VLOOKUP($B386,'Cartera'!$A$5:$AC$104,5,FALSE),""))</f>
        <v/>
      </c>
      <c r="D386" s="7">
        <f>IF($B386="","",IFERROR(VLOOKUP($B386,'Cartera'!$A$5:$AC$104,14,FALSE),0))</f>
        <v/>
      </c>
      <c r="E386" s="7">
        <f>IF($B386="","",IFERROR(VLOOKUP($B386,'Cartera'!$A$5:$AC$104,20,FALSE)*(1+$F386)^($A386-2026),0))</f>
        <v/>
      </c>
      <c r="F386" s="9">
        <f>IF($B386="","",IFERROR(VLOOKUP($B386,'Cartera'!$A$5:$AC$104,21,FALSE),0))</f>
        <v/>
      </c>
      <c r="G386" s="7">
        <f>IF($B386="","",$E386*12)</f>
        <v/>
      </c>
      <c r="H386" s="9">
        <f>IF($B386="","",IFERROR(VLOOKUP($B386,'Cartera'!$A$5:$AC$104,25,FALSE),'Proyección 5 años'!$E$4))</f>
        <v/>
      </c>
      <c r="I386" s="7">
        <f>IF($B386="","",$G386*$H386)</f>
        <v/>
      </c>
      <c r="J386" s="7">
        <f>IF($B386="","",IFERROR(VLOOKUP($B386,'Cartera'!$A$5:$AC$104,22,FALSE)*12,0))</f>
        <v/>
      </c>
      <c r="K386" s="7">
        <f>IF($B386="","",IFERROR(VLOOKUP($B386,'Cartera'!$A$5:$AC$104,23,FALSE),0))</f>
        <v/>
      </c>
      <c r="L386" s="7">
        <f>IF($B386="","",IFERROR(VLOOKUP($B386,'Cartera'!$A$5:$AC$104,24,FALSE),0))</f>
        <v/>
      </c>
      <c r="M386" s="7">
        <f>IF($B386="","",$I386*'Proyección 5 años'!$E$3)</f>
        <v/>
      </c>
      <c r="N386" s="7">
        <f>IF($B386="","",$I386*'Proyección 5 años'!$B$4)</f>
        <v/>
      </c>
      <c r="O386" s="7">
        <f>IF($B386="","",SUM($J386:$N386))</f>
        <v/>
      </c>
      <c r="P386" s="7">
        <f>IF($B386="","",IFERROR(VLOOKUP($B386,'Cartera'!$A$5:$AC$104,15,FALSE)*VLOOKUP($B386,'Cartera'!$A$5:$AC$104,17,FALSE),0))</f>
        <v/>
      </c>
      <c r="Q386" s="7">
        <f>IF($B386="","",$D386*'Proyección 5 años'!$E$5)</f>
        <v/>
      </c>
      <c r="R386" s="7">
        <f>IF($B386="","",$I386-SUM($J386:$N386,$P386:$Q386))</f>
        <v/>
      </c>
      <c r="S386" s="7">
        <f>IF($B386="","",IF($R386&gt;0,$R386*'Proyección 5 años'!$B$5,0))</f>
        <v/>
      </c>
      <c r="T386" s="7">
        <f>IF($B386="","",$R386-$S386)</f>
        <v/>
      </c>
      <c r="U386" s="7">
        <f>IF($B386="","",MAX(0,IFERROR(VLOOKUP($B386,'Cartera'!$A$5:$AC$104,15,FALSE)-($A386-2026+1)*VLOOKUP($B386,'Cartera'!$A$5:$AC$104,19,FALSE)*12*0.55,0)))</f>
        <v/>
      </c>
      <c r="V386" s="7">
        <f>IF($B386="","",$D386*(1+'Proyección 5 años'!$B$3)^($A386-2026))</f>
        <v/>
      </c>
      <c r="W386" s="9">
        <f>IF($B386="","",'Proyección 5 años'!$B$3)</f>
        <v/>
      </c>
      <c r="X386" s="7">
        <f>IF($B386="","",$V386-$U386)</f>
        <v/>
      </c>
      <c r="Y386" s="9">
        <f>IF($B386="","",IFERROR($T386/$D386,0))</f>
        <v/>
      </c>
    </row>
    <row r="387" ht="21" customHeight="1">
      <c r="A387" s="3" t="n"/>
      <c r="B387" s="3" t="n"/>
      <c r="C387" s="16">
        <f>IF($B387="","",IFERROR(VLOOKUP($B387,'Cartera'!$A$5:$AC$104,5,FALSE),""))</f>
        <v/>
      </c>
      <c r="D387" s="10">
        <f>IF($B387="","",IFERROR(VLOOKUP($B387,'Cartera'!$A$5:$AC$104,14,FALSE),0))</f>
        <v/>
      </c>
      <c r="E387" s="10">
        <f>IF($B387="","",IFERROR(VLOOKUP($B387,'Cartera'!$A$5:$AC$104,20,FALSE)*(1+$F387)^($A387-2026),0))</f>
        <v/>
      </c>
      <c r="F387" s="11">
        <f>IF($B387="","",IFERROR(VLOOKUP($B387,'Cartera'!$A$5:$AC$104,21,FALSE),0))</f>
        <v/>
      </c>
      <c r="G387" s="10">
        <f>IF($B387="","",$E387*12)</f>
        <v/>
      </c>
      <c r="H387" s="11">
        <f>IF($B387="","",IFERROR(VLOOKUP($B387,'Cartera'!$A$5:$AC$104,25,FALSE),'Proyección 5 años'!$E$4))</f>
        <v/>
      </c>
      <c r="I387" s="10">
        <f>IF($B387="","",$G387*$H387)</f>
        <v/>
      </c>
      <c r="J387" s="10">
        <f>IF($B387="","",IFERROR(VLOOKUP($B387,'Cartera'!$A$5:$AC$104,22,FALSE)*12,0))</f>
        <v/>
      </c>
      <c r="K387" s="10">
        <f>IF($B387="","",IFERROR(VLOOKUP($B387,'Cartera'!$A$5:$AC$104,23,FALSE),0))</f>
        <v/>
      </c>
      <c r="L387" s="10">
        <f>IF($B387="","",IFERROR(VLOOKUP($B387,'Cartera'!$A$5:$AC$104,24,FALSE),0))</f>
        <v/>
      </c>
      <c r="M387" s="10">
        <f>IF($B387="","",$I387*'Proyección 5 años'!$E$3)</f>
        <v/>
      </c>
      <c r="N387" s="10">
        <f>IF($B387="","",$I387*'Proyección 5 años'!$B$4)</f>
        <v/>
      </c>
      <c r="O387" s="10">
        <f>IF($B387="","",SUM($J387:$N387))</f>
        <v/>
      </c>
      <c r="P387" s="10">
        <f>IF($B387="","",IFERROR(VLOOKUP($B387,'Cartera'!$A$5:$AC$104,15,FALSE)*VLOOKUP($B387,'Cartera'!$A$5:$AC$104,17,FALSE),0))</f>
        <v/>
      </c>
      <c r="Q387" s="10">
        <f>IF($B387="","",$D387*'Proyección 5 años'!$E$5)</f>
        <v/>
      </c>
      <c r="R387" s="10">
        <f>IF($B387="","",$I387-SUM($J387:$N387,$P387:$Q387))</f>
        <v/>
      </c>
      <c r="S387" s="10">
        <f>IF($B387="","",IF($R387&gt;0,$R387*'Proyección 5 años'!$B$5,0))</f>
        <v/>
      </c>
      <c r="T387" s="10">
        <f>IF($B387="","",$R387-$S387)</f>
        <v/>
      </c>
      <c r="U387" s="10">
        <f>IF($B387="","",MAX(0,IFERROR(VLOOKUP($B387,'Cartera'!$A$5:$AC$104,15,FALSE)-($A387-2026+1)*VLOOKUP($B387,'Cartera'!$A$5:$AC$104,19,FALSE)*12*0.55,0)))</f>
        <v/>
      </c>
      <c r="V387" s="10">
        <f>IF($B387="","",$D387*(1+'Proyección 5 años'!$B$3)^($A387-2026))</f>
        <v/>
      </c>
      <c r="W387" s="11">
        <f>IF($B387="","",'Proyección 5 años'!$B$3)</f>
        <v/>
      </c>
      <c r="X387" s="10">
        <f>IF($B387="","",$V387-$U387)</f>
        <v/>
      </c>
      <c r="Y387" s="11">
        <f>IF($B387="","",IFERROR($T387/$D387,0))</f>
        <v/>
      </c>
    </row>
    <row r="388" ht="21" customHeight="1">
      <c r="A388" s="3" t="n"/>
      <c r="B388" s="3" t="n"/>
      <c r="C388" s="15">
        <f>IF($B388="","",IFERROR(VLOOKUP($B388,'Cartera'!$A$5:$AC$104,5,FALSE),""))</f>
        <v/>
      </c>
      <c r="D388" s="7">
        <f>IF($B388="","",IFERROR(VLOOKUP($B388,'Cartera'!$A$5:$AC$104,14,FALSE),0))</f>
        <v/>
      </c>
      <c r="E388" s="7">
        <f>IF($B388="","",IFERROR(VLOOKUP($B388,'Cartera'!$A$5:$AC$104,20,FALSE)*(1+$F388)^($A388-2026),0))</f>
        <v/>
      </c>
      <c r="F388" s="9">
        <f>IF($B388="","",IFERROR(VLOOKUP($B388,'Cartera'!$A$5:$AC$104,21,FALSE),0))</f>
        <v/>
      </c>
      <c r="G388" s="7">
        <f>IF($B388="","",$E388*12)</f>
        <v/>
      </c>
      <c r="H388" s="9">
        <f>IF($B388="","",IFERROR(VLOOKUP($B388,'Cartera'!$A$5:$AC$104,25,FALSE),'Proyección 5 años'!$E$4))</f>
        <v/>
      </c>
      <c r="I388" s="7">
        <f>IF($B388="","",$G388*$H388)</f>
        <v/>
      </c>
      <c r="J388" s="7">
        <f>IF($B388="","",IFERROR(VLOOKUP($B388,'Cartera'!$A$5:$AC$104,22,FALSE)*12,0))</f>
        <v/>
      </c>
      <c r="K388" s="7">
        <f>IF($B388="","",IFERROR(VLOOKUP($B388,'Cartera'!$A$5:$AC$104,23,FALSE),0))</f>
        <v/>
      </c>
      <c r="L388" s="7">
        <f>IF($B388="","",IFERROR(VLOOKUP($B388,'Cartera'!$A$5:$AC$104,24,FALSE),0))</f>
        <v/>
      </c>
      <c r="M388" s="7">
        <f>IF($B388="","",$I388*'Proyección 5 años'!$E$3)</f>
        <v/>
      </c>
      <c r="N388" s="7">
        <f>IF($B388="","",$I388*'Proyección 5 años'!$B$4)</f>
        <v/>
      </c>
      <c r="O388" s="7">
        <f>IF($B388="","",SUM($J388:$N388))</f>
        <v/>
      </c>
      <c r="P388" s="7">
        <f>IF($B388="","",IFERROR(VLOOKUP($B388,'Cartera'!$A$5:$AC$104,15,FALSE)*VLOOKUP($B388,'Cartera'!$A$5:$AC$104,17,FALSE),0))</f>
        <v/>
      </c>
      <c r="Q388" s="7">
        <f>IF($B388="","",$D388*'Proyección 5 años'!$E$5)</f>
        <v/>
      </c>
      <c r="R388" s="7">
        <f>IF($B388="","",$I388-SUM($J388:$N388,$P388:$Q388))</f>
        <v/>
      </c>
      <c r="S388" s="7">
        <f>IF($B388="","",IF($R388&gt;0,$R388*'Proyección 5 años'!$B$5,0))</f>
        <v/>
      </c>
      <c r="T388" s="7">
        <f>IF($B388="","",$R388-$S388)</f>
        <v/>
      </c>
      <c r="U388" s="7">
        <f>IF($B388="","",MAX(0,IFERROR(VLOOKUP($B388,'Cartera'!$A$5:$AC$104,15,FALSE)-($A388-2026+1)*VLOOKUP($B388,'Cartera'!$A$5:$AC$104,19,FALSE)*12*0.55,0)))</f>
        <v/>
      </c>
      <c r="V388" s="7">
        <f>IF($B388="","",$D388*(1+'Proyección 5 años'!$B$3)^($A388-2026))</f>
        <v/>
      </c>
      <c r="W388" s="9">
        <f>IF($B388="","",'Proyección 5 años'!$B$3)</f>
        <v/>
      </c>
      <c r="X388" s="7">
        <f>IF($B388="","",$V388-$U388)</f>
        <v/>
      </c>
      <c r="Y388" s="9">
        <f>IF($B388="","",IFERROR($T388/$D388,0))</f>
        <v/>
      </c>
    </row>
    <row r="389" ht="21" customHeight="1">
      <c r="A389" s="3" t="n"/>
      <c r="B389" s="3" t="n"/>
      <c r="C389" s="16">
        <f>IF($B389="","",IFERROR(VLOOKUP($B389,'Cartera'!$A$5:$AC$104,5,FALSE),""))</f>
        <v/>
      </c>
      <c r="D389" s="10">
        <f>IF($B389="","",IFERROR(VLOOKUP($B389,'Cartera'!$A$5:$AC$104,14,FALSE),0))</f>
        <v/>
      </c>
      <c r="E389" s="10">
        <f>IF($B389="","",IFERROR(VLOOKUP($B389,'Cartera'!$A$5:$AC$104,20,FALSE)*(1+$F389)^($A389-2026),0))</f>
        <v/>
      </c>
      <c r="F389" s="11">
        <f>IF($B389="","",IFERROR(VLOOKUP($B389,'Cartera'!$A$5:$AC$104,21,FALSE),0))</f>
        <v/>
      </c>
      <c r="G389" s="10">
        <f>IF($B389="","",$E389*12)</f>
        <v/>
      </c>
      <c r="H389" s="11">
        <f>IF($B389="","",IFERROR(VLOOKUP($B389,'Cartera'!$A$5:$AC$104,25,FALSE),'Proyección 5 años'!$E$4))</f>
        <v/>
      </c>
      <c r="I389" s="10">
        <f>IF($B389="","",$G389*$H389)</f>
        <v/>
      </c>
      <c r="J389" s="10">
        <f>IF($B389="","",IFERROR(VLOOKUP($B389,'Cartera'!$A$5:$AC$104,22,FALSE)*12,0))</f>
        <v/>
      </c>
      <c r="K389" s="10">
        <f>IF($B389="","",IFERROR(VLOOKUP($B389,'Cartera'!$A$5:$AC$104,23,FALSE),0))</f>
        <v/>
      </c>
      <c r="L389" s="10">
        <f>IF($B389="","",IFERROR(VLOOKUP($B389,'Cartera'!$A$5:$AC$104,24,FALSE),0))</f>
        <v/>
      </c>
      <c r="M389" s="10">
        <f>IF($B389="","",$I389*'Proyección 5 años'!$E$3)</f>
        <v/>
      </c>
      <c r="N389" s="10">
        <f>IF($B389="","",$I389*'Proyección 5 años'!$B$4)</f>
        <v/>
      </c>
      <c r="O389" s="10">
        <f>IF($B389="","",SUM($J389:$N389))</f>
        <v/>
      </c>
      <c r="P389" s="10">
        <f>IF($B389="","",IFERROR(VLOOKUP($B389,'Cartera'!$A$5:$AC$104,15,FALSE)*VLOOKUP($B389,'Cartera'!$A$5:$AC$104,17,FALSE),0))</f>
        <v/>
      </c>
      <c r="Q389" s="10">
        <f>IF($B389="","",$D389*'Proyección 5 años'!$E$5)</f>
        <v/>
      </c>
      <c r="R389" s="10">
        <f>IF($B389="","",$I389-SUM($J389:$N389,$P389:$Q389))</f>
        <v/>
      </c>
      <c r="S389" s="10">
        <f>IF($B389="","",IF($R389&gt;0,$R389*'Proyección 5 años'!$B$5,0))</f>
        <v/>
      </c>
      <c r="T389" s="10">
        <f>IF($B389="","",$R389-$S389)</f>
        <v/>
      </c>
      <c r="U389" s="10">
        <f>IF($B389="","",MAX(0,IFERROR(VLOOKUP($B389,'Cartera'!$A$5:$AC$104,15,FALSE)-($A389-2026+1)*VLOOKUP($B389,'Cartera'!$A$5:$AC$104,19,FALSE)*12*0.55,0)))</f>
        <v/>
      </c>
      <c r="V389" s="10">
        <f>IF($B389="","",$D389*(1+'Proyección 5 años'!$B$3)^($A389-2026))</f>
        <v/>
      </c>
      <c r="W389" s="11">
        <f>IF($B389="","",'Proyección 5 años'!$B$3)</f>
        <v/>
      </c>
      <c r="X389" s="10">
        <f>IF($B389="","",$V389-$U389)</f>
        <v/>
      </c>
      <c r="Y389" s="11">
        <f>IF($B389="","",IFERROR($T389/$D389,0))</f>
        <v/>
      </c>
    </row>
    <row r="390" ht="21" customHeight="1">
      <c r="A390" s="3" t="n"/>
      <c r="B390" s="3" t="n"/>
      <c r="C390" s="15">
        <f>IF($B390="","",IFERROR(VLOOKUP($B390,'Cartera'!$A$5:$AC$104,5,FALSE),""))</f>
        <v/>
      </c>
      <c r="D390" s="7">
        <f>IF($B390="","",IFERROR(VLOOKUP($B390,'Cartera'!$A$5:$AC$104,14,FALSE),0))</f>
        <v/>
      </c>
      <c r="E390" s="7">
        <f>IF($B390="","",IFERROR(VLOOKUP($B390,'Cartera'!$A$5:$AC$104,20,FALSE)*(1+$F390)^($A390-2026),0))</f>
        <v/>
      </c>
      <c r="F390" s="9">
        <f>IF($B390="","",IFERROR(VLOOKUP($B390,'Cartera'!$A$5:$AC$104,21,FALSE),0))</f>
        <v/>
      </c>
      <c r="G390" s="7">
        <f>IF($B390="","",$E390*12)</f>
        <v/>
      </c>
      <c r="H390" s="9">
        <f>IF($B390="","",IFERROR(VLOOKUP($B390,'Cartera'!$A$5:$AC$104,25,FALSE),'Proyección 5 años'!$E$4))</f>
        <v/>
      </c>
      <c r="I390" s="7">
        <f>IF($B390="","",$G390*$H390)</f>
        <v/>
      </c>
      <c r="J390" s="7">
        <f>IF($B390="","",IFERROR(VLOOKUP($B390,'Cartera'!$A$5:$AC$104,22,FALSE)*12,0))</f>
        <v/>
      </c>
      <c r="K390" s="7">
        <f>IF($B390="","",IFERROR(VLOOKUP($B390,'Cartera'!$A$5:$AC$104,23,FALSE),0))</f>
        <v/>
      </c>
      <c r="L390" s="7">
        <f>IF($B390="","",IFERROR(VLOOKUP($B390,'Cartera'!$A$5:$AC$104,24,FALSE),0))</f>
        <v/>
      </c>
      <c r="M390" s="7">
        <f>IF($B390="","",$I390*'Proyección 5 años'!$E$3)</f>
        <v/>
      </c>
      <c r="N390" s="7">
        <f>IF($B390="","",$I390*'Proyección 5 años'!$B$4)</f>
        <v/>
      </c>
      <c r="O390" s="7">
        <f>IF($B390="","",SUM($J390:$N390))</f>
        <v/>
      </c>
      <c r="P390" s="7">
        <f>IF($B390="","",IFERROR(VLOOKUP($B390,'Cartera'!$A$5:$AC$104,15,FALSE)*VLOOKUP($B390,'Cartera'!$A$5:$AC$104,17,FALSE),0))</f>
        <v/>
      </c>
      <c r="Q390" s="7">
        <f>IF($B390="","",$D390*'Proyección 5 años'!$E$5)</f>
        <v/>
      </c>
      <c r="R390" s="7">
        <f>IF($B390="","",$I390-SUM($J390:$N390,$P390:$Q390))</f>
        <v/>
      </c>
      <c r="S390" s="7">
        <f>IF($B390="","",IF($R390&gt;0,$R390*'Proyección 5 años'!$B$5,0))</f>
        <v/>
      </c>
      <c r="T390" s="7">
        <f>IF($B390="","",$R390-$S390)</f>
        <v/>
      </c>
      <c r="U390" s="7">
        <f>IF($B390="","",MAX(0,IFERROR(VLOOKUP($B390,'Cartera'!$A$5:$AC$104,15,FALSE)-($A390-2026+1)*VLOOKUP($B390,'Cartera'!$A$5:$AC$104,19,FALSE)*12*0.55,0)))</f>
        <v/>
      </c>
      <c r="V390" s="7">
        <f>IF($B390="","",$D390*(1+'Proyección 5 años'!$B$3)^($A390-2026))</f>
        <v/>
      </c>
      <c r="W390" s="9">
        <f>IF($B390="","",'Proyección 5 años'!$B$3)</f>
        <v/>
      </c>
      <c r="X390" s="7">
        <f>IF($B390="","",$V390-$U390)</f>
        <v/>
      </c>
      <c r="Y390" s="9">
        <f>IF($B390="","",IFERROR($T390/$D390,0))</f>
        <v/>
      </c>
    </row>
    <row r="391" ht="21" customHeight="1">
      <c r="A391" s="3" t="n"/>
      <c r="B391" s="3" t="n"/>
      <c r="C391" s="16">
        <f>IF($B391="","",IFERROR(VLOOKUP($B391,'Cartera'!$A$5:$AC$104,5,FALSE),""))</f>
        <v/>
      </c>
      <c r="D391" s="10">
        <f>IF($B391="","",IFERROR(VLOOKUP($B391,'Cartera'!$A$5:$AC$104,14,FALSE),0))</f>
        <v/>
      </c>
      <c r="E391" s="10">
        <f>IF($B391="","",IFERROR(VLOOKUP($B391,'Cartera'!$A$5:$AC$104,20,FALSE)*(1+$F391)^($A391-2026),0))</f>
        <v/>
      </c>
      <c r="F391" s="11">
        <f>IF($B391="","",IFERROR(VLOOKUP($B391,'Cartera'!$A$5:$AC$104,21,FALSE),0))</f>
        <v/>
      </c>
      <c r="G391" s="10">
        <f>IF($B391="","",$E391*12)</f>
        <v/>
      </c>
      <c r="H391" s="11">
        <f>IF($B391="","",IFERROR(VLOOKUP($B391,'Cartera'!$A$5:$AC$104,25,FALSE),'Proyección 5 años'!$E$4))</f>
        <v/>
      </c>
      <c r="I391" s="10">
        <f>IF($B391="","",$G391*$H391)</f>
        <v/>
      </c>
      <c r="J391" s="10">
        <f>IF($B391="","",IFERROR(VLOOKUP($B391,'Cartera'!$A$5:$AC$104,22,FALSE)*12,0))</f>
        <v/>
      </c>
      <c r="K391" s="10">
        <f>IF($B391="","",IFERROR(VLOOKUP($B391,'Cartera'!$A$5:$AC$104,23,FALSE),0))</f>
        <v/>
      </c>
      <c r="L391" s="10">
        <f>IF($B391="","",IFERROR(VLOOKUP($B391,'Cartera'!$A$5:$AC$104,24,FALSE),0))</f>
        <v/>
      </c>
      <c r="M391" s="10">
        <f>IF($B391="","",$I391*'Proyección 5 años'!$E$3)</f>
        <v/>
      </c>
      <c r="N391" s="10">
        <f>IF($B391="","",$I391*'Proyección 5 años'!$B$4)</f>
        <v/>
      </c>
      <c r="O391" s="10">
        <f>IF($B391="","",SUM($J391:$N391))</f>
        <v/>
      </c>
      <c r="P391" s="10">
        <f>IF($B391="","",IFERROR(VLOOKUP($B391,'Cartera'!$A$5:$AC$104,15,FALSE)*VLOOKUP($B391,'Cartera'!$A$5:$AC$104,17,FALSE),0))</f>
        <v/>
      </c>
      <c r="Q391" s="10">
        <f>IF($B391="","",$D391*'Proyección 5 años'!$E$5)</f>
        <v/>
      </c>
      <c r="R391" s="10">
        <f>IF($B391="","",$I391-SUM($J391:$N391,$P391:$Q391))</f>
        <v/>
      </c>
      <c r="S391" s="10">
        <f>IF($B391="","",IF($R391&gt;0,$R391*'Proyección 5 años'!$B$5,0))</f>
        <v/>
      </c>
      <c r="T391" s="10">
        <f>IF($B391="","",$R391-$S391)</f>
        <v/>
      </c>
      <c r="U391" s="10">
        <f>IF($B391="","",MAX(0,IFERROR(VLOOKUP($B391,'Cartera'!$A$5:$AC$104,15,FALSE)-($A391-2026+1)*VLOOKUP($B391,'Cartera'!$A$5:$AC$104,19,FALSE)*12*0.55,0)))</f>
        <v/>
      </c>
      <c r="V391" s="10">
        <f>IF($B391="","",$D391*(1+'Proyección 5 años'!$B$3)^($A391-2026))</f>
        <v/>
      </c>
      <c r="W391" s="11">
        <f>IF($B391="","",'Proyección 5 años'!$B$3)</f>
        <v/>
      </c>
      <c r="X391" s="10">
        <f>IF($B391="","",$V391-$U391)</f>
        <v/>
      </c>
      <c r="Y391" s="11">
        <f>IF($B391="","",IFERROR($T391/$D391,0))</f>
        <v/>
      </c>
    </row>
    <row r="392" ht="21" customHeight="1">
      <c r="A392" s="3" t="n"/>
      <c r="B392" s="3" t="n"/>
      <c r="C392" s="15">
        <f>IF($B392="","",IFERROR(VLOOKUP($B392,'Cartera'!$A$5:$AC$104,5,FALSE),""))</f>
        <v/>
      </c>
      <c r="D392" s="7">
        <f>IF($B392="","",IFERROR(VLOOKUP($B392,'Cartera'!$A$5:$AC$104,14,FALSE),0))</f>
        <v/>
      </c>
      <c r="E392" s="7">
        <f>IF($B392="","",IFERROR(VLOOKUP($B392,'Cartera'!$A$5:$AC$104,20,FALSE)*(1+$F392)^($A392-2026),0))</f>
        <v/>
      </c>
      <c r="F392" s="9">
        <f>IF($B392="","",IFERROR(VLOOKUP($B392,'Cartera'!$A$5:$AC$104,21,FALSE),0))</f>
        <v/>
      </c>
      <c r="G392" s="7">
        <f>IF($B392="","",$E392*12)</f>
        <v/>
      </c>
      <c r="H392" s="9">
        <f>IF($B392="","",IFERROR(VLOOKUP($B392,'Cartera'!$A$5:$AC$104,25,FALSE),'Proyección 5 años'!$E$4))</f>
        <v/>
      </c>
      <c r="I392" s="7">
        <f>IF($B392="","",$G392*$H392)</f>
        <v/>
      </c>
      <c r="J392" s="7">
        <f>IF($B392="","",IFERROR(VLOOKUP($B392,'Cartera'!$A$5:$AC$104,22,FALSE)*12,0))</f>
        <v/>
      </c>
      <c r="K392" s="7">
        <f>IF($B392="","",IFERROR(VLOOKUP($B392,'Cartera'!$A$5:$AC$104,23,FALSE),0))</f>
        <v/>
      </c>
      <c r="L392" s="7">
        <f>IF($B392="","",IFERROR(VLOOKUP($B392,'Cartera'!$A$5:$AC$104,24,FALSE),0))</f>
        <v/>
      </c>
      <c r="M392" s="7">
        <f>IF($B392="","",$I392*'Proyección 5 años'!$E$3)</f>
        <v/>
      </c>
      <c r="N392" s="7">
        <f>IF($B392="","",$I392*'Proyección 5 años'!$B$4)</f>
        <v/>
      </c>
      <c r="O392" s="7">
        <f>IF($B392="","",SUM($J392:$N392))</f>
        <v/>
      </c>
      <c r="P392" s="7">
        <f>IF($B392="","",IFERROR(VLOOKUP($B392,'Cartera'!$A$5:$AC$104,15,FALSE)*VLOOKUP($B392,'Cartera'!$A$5:$AC$104,17,FALSE),0))</f>
        <v/>
      </c>
      <c r="Q392" s="7">
        <f>IF($B392="","",$D392*'Proyección 5 años'!$E$5)</f>
        <v/>
      </c>
      <c r="R392" s="7">
        <f>IF($B392="","",$I392-SUM($J392:$N392,$P392:$Q392))</f>
        <v/>
      </c>
      <c r="S392" s="7">
        <f>IF($B392="","",IF($R392&gt;0,$R392*'Proyección 5 años'!$B$5,0))</f>
        <v/>
      </c>
      <c r="T392" s="7">
        <f>IF($B392="","",$R392-$S392)</f>
        <v/>
      </c>
      <c r="U392" s="7">
        <f>IF($B392="","",MAX(0,IFERROR(VLOOKUP($B392,'Cartera'!$A$5:$AC$104,15,FALSE)-($A392-2026+1)*VLOOKUP($B392,'Cartera'!$A$5:$AC$104,19,FALSE)*12*0.55,0)))</f>
        <v/>
      </c>
      <c r="V392" s="7">
        <f>IF($B392="","",$D392*(1+'Proyección 5 años'!$B$3)^($A392-2026))</f>
        <v/>
      </c>
      <c r="W392" s="9">
        <f>IF($B392="","",'Proyección 5 años'!$B$3)</f>
        <v/>
      </c>
      <c r="X392" s="7">
        <f>IF($B392="","",$V392-$U392)</f>
        <v/>
      </c>
      <c r="Y392" s="9">
        <f>IF($B392="","",IFERROR($T392/$D392,0))</f>
        <v/>
      </c>
    </row>
    <row r="393" ht="21" customHeight="1">
      <c r="A393" s="3" t="n"/>
      <c r="B393" s="3" t="n"/>
      <c r="C393" s="16">
        <f>IF($B393="","",IFERROR(VLOOKUP($B393,'Cartera'!$A$5:$AC$104,5,FALSE),""))</f>
        <v/>
      </c>
      <c r="D393" s="10">
        <f>IF($B393="","",IFERROR(VLOOKUP($B393,'Cartera'!$A$5:$AC$104,14,FALSE),0))</f>
        <v/>
      </c>
      <c r="E393" s="10">
        <f>IF($B393="","",IFERROR(VLOOKUP($B393,'Cartera'!$A$5:$AC$104,20,FALSE)*(1+$F393)^($A393-2026),0))</f>
        <v/>
      </c>
      <c r="F393" s="11">
        <f>IF($B393="","",IFERROR(VLOOKUP($B393,'Cartera'!$A$5:$AC$104,21,FALSE),0))</f>
        <v/>
      </c>
      <c r="G393" s="10">
        <f>IF($B393="","",$E393*12)</f>
        <v/>
      </c>
      <c r="H393" s="11">
        <f>IF($B393="","",IFERROR(VLOOKUP($B393,'Cartera'!$A$5:$AC$104,25,FALSE),'Proyección 5 años'!$E$4))</f>
        <v/>
      </c>
      <c r="I393" s="10">
        <f>IF($B393="","",$G393*$H393)</f>
        <v/>
      </c>
      <c r="J393" s="10">
        <f>IF($B393="","",IFERROR(VLOOKUP($B393,'Cartera'!$A$5:$AC$104,22,FALSE)*12,0))</f>
        <v/>
      </c>
      <c r="K393" s="10">
        <f>IF($B393="","",IFERROR(VLOOKUP($B393,'Cartera'!$A$5:$AC$104,23,FALSE),0))</f>
        <v/>
      </c>
      <c r="L393" s="10">
        <f>IF($B393="","",IFERROR(VLOOKUP($B393,'Cartera'!$A$5:$AC$104,24,FALSE),0))</f>
        <v/>
      </c>
      <c r="M393" s="10">
        <f>IF($B393="","",$I393*'Proyección 5 años'!$E$3)</f>
        <v/>
      </c>
      <c r="N393" s="10">
        <f>IF($B393="","",$I393*'Proyección 5 años'!$B$4)</f>
        <v/>
      </c>
      <c r="O393" s="10">
        <f>IF($B393="","",SUM($J393:$N393))</f>
        <v/>
      </c>
      <c r="P393" s="10">
        <f>IF($B393="","",IFERROR(VLOOKUP($B393,'Cartera'!$A$5:$AC$104,15,FALSE)*VLOOKUP($B393,'Cartera'!$A$5:$AC$104,17,FALSE),0))</f>
        <v/>
      </c>
      <c r="Q393" s="10">
        <f>IF($B393="","",$D393*'Proyección 5 años'!$E$5)</f>
        <v/>
      </c>
      <c r="R393" s="10">
        <f>IF($B393="","",$I393-SUM($J393:$N393,$P393:$Q393))</f>
        <v/>
      </c>
      <c r="S393" s="10">
        <f>IF($B393="","",IF($R393&gt;0,$R393*'Proyección 5 años'!$B$5,0))</f>
        <v/>
      </c>
      <c r="T393" s="10">
        <f>IF($B393="","",$R393-$S393)</f>
        <v/>
      </c>
      <c r="U393" s="10">
        <f>IF($B393="","",MAX(0,IFERROR(VLOOKUP($B393,'Cartera'!$A$5:$AC$104,15,FALSE)-($A393-2026+1)*VLOOKUP($B393,'Cartera'!$A$5:$AC$104,19,FALSE)*12*0.55,0)))</f>
        <v/>
      </c>
      <c r="V393" s="10">
        <f>IF($B393="","",$D393*(1+'Proyección 5 años'!$B$3)^($A393-2026))</f>
        <v/>
      </c>
      <c r="W393" s="11">
        <f>IF($B393="","",'Proyección 5 años'!$B$3)</f>
        <v/>
      </c>
      <c r="X393" s="10">
        <f>IF($B393="","",$V393-$U393)</f>
        <v/>
      </c>
      <c r="Y393" s="11">
        <f>IF($B393="","",IFERROR($T393/$D393,0))</f>
        <v/>
      </c>
    </row>
    <row r="394" ht="21" customHeight="1">
      <c r="A394" s="3" t="n"/>
      <c r="B394" s="3" t="n"/>
      <c r="C394" s="15">
        <f>IF($B394="","",IFERROR(VLOOKUP($B394,'Cartera'!$A$5:$AC$104,5,FALSE),""))</f>
        <v/>
      </c>
      <c r="D394" s="7">
        <f>IF($B394="","",IFERROR(VLOOKUP($B394,'Cartera'!$A$5:$AC$104,14,FALSE),0))</f>
        <v/>
      </c>
      <c r="E394" s="7">
        <f>IF($B394="","",IFERROR(VLOOKUP($B394,'Cartera'!$A$5:$AC$104,20,FALSE)*(1+$F394)^($A394-2026),0))</f>
        <v/>
      </c>
      <c r="F394" s="9">
        <f>IF($B394="","",IFERROR(VLOOKUP($B394,'Cartera'!$A$5:$AC$104,21,FALSE),0))</f>
        <v/>
      </c>
      <c r="G394" s="7">
        <f>IF($B394="","",$E394*12)</f>
        <v/>
      </c>
      <c r="H394" s="9">
        <f>IF($B394="","",IFERROR(VLOOKUP($B394,'Cartera'!$A$5:$AC$104,25,FALSE),'Proyección 5 años'!$E$4))</f>
        <v/>
      </c>
      <c r="I394" s="7">
        <f>IF($B394="","",$G394*$H394)</f>
        <v/>
      </c>
      <c r="J394" s="7">
        <f>IF($B394="","",IFERROR(VLOOKUP($B394,'Cartera'!$A$5:$AC$104,22,FALSE)*12,0))</f>
        <v/>
      </c>
      <c r="K394" s="7">
        <f>IF($B394="","",IFERROR(VLOOKUP($B394,'Cartera'!$A$5:$AC$104,23,FALSE),0))</f>
        <v/>
      </c>
      <c r="L394" s="7">
        <f>IF($B394="","",IFERROR(VLOOKUP($B394,'Cartera'!$A$5:$AC$104,24,FALSE),0))</f>
        <v/>
      </c>
      <c r="M394" s="7">
        <f>IF($B394="","",$I394*'Proyección 5 años'!$E$3)</f>
        <v/>
      </c>
      <c r="N394" s="7">
        <f>IF($B394="","",$I394*'Proyección 5 años'!$B$4)</f>
        <v/>
      </c>
      <c r="O394" s="7">
        <f>IF($B394="","",SUM($J394:$N394))</f>
        <v/>
      </c>
      <c r="P394" s="7">
        <f>IF($B394="","",IFERROR(VLOOKUP($B394,'Cartera'!$A$5:$AC$104,15,FALSE)*VLOOKUP($B394,'Cartera'!$A$5:$AC$104,17,FALSE),0))</f>
        <v/>
      </c>
      <c r="Q394" s="7">
        <f>IF($B394="","",$D394*'Proyección 5 años'!$E$5)</f>
        <v/>
      </c>
      <c r="R394" s="7">
        <f>IF($B394="","",$I394-SUM($J394:$N394,$P394:$Q394))</f>
        <v/>
      </c>
      <c r="S394" s="7">
        <f>IF($B394="","",IF($R394&gt;0,$R394*'Proyección 5 años'!$B$5,0))</f>
        <v/>
      </c>
      <c r="T394" s="7">
        <f>IF($B394="","",$R394-$S394)</f>
        <v/>
      </c>
      <c r="U394" s="7">
        <f>IF($B394="","",MAX(0,IFERROR(VLOOKUP($B394,'Cartera'!$A$5:$AC$104,15,FALSE)-($A394-2026+1)*VLOOKUP($B394,'Cartera'!$A$5:$AC$104,19,FALSE)*12*0.55,0)))</f>
        <v/>
      </c>
      <c r="V394" s="7">
        <f>IF($B394="","",$D394*(1+'Proyección 5 años'!$B$3)^($A394-2026))</f>
        <v/>
      </c>
      <c r="W394" s="9">
        <f>IF($B394="","",'Proyección 5 años'!$B$3)</f>
        <v/>
      </c>
      <c r="X394" s="7">
        <f>IF($B394="","",$V394-$U394)</f>
        <v/>
      </c>
      <c r="Y394" s="9">
        <f>IF($B394="","",IFERROR($T394/$D394,0))</f>
        <v/>
      </c>
    </row>
    <row r="395" ht="21" customHeight="1">
      <c r="A395" s="3" t="n"/>
      <c r="B395" s="3" t="n"/>
      <c r="C395" s="16">
        <f>IF($B395="","",IFERROR(VLOOKUP($B395,'Cartera'!$A$5:$AC$104,5,FALSE),""))</f>
        <v/>
      </c>
      <c r="D395" s="10">
        <f>IF($B395="","",IFERROR(VLOOKUP($B395,'Cartera'!$A$5:$AC$104,14,FALSE),0))</f>
        <v/>
      </c>
      <c r="E395" s="10">
        <f>IF($B395="","",IFERROR(VLOOKUP($B395,'Cartera'!$A$5:$AC$104,20,FALSE)*(1+$F395)^($A395-2026),0))</f>
        <v/>
      </c>
      <c r="F395" s="11">
        <f>IF($B395="","",IFERROR(VLOOKUP($B395,'Cartera'!$A$5:$AC$104,21,FALSE),0))</f>
        <v/>
      </c>
      <c r="G395" s="10">
        <f>IF($B395="","",$E395*12)</f>
        <v/>
      </c>
      <c r="H395" s="11">
        <f>IF($B395="","",IFERROR(VLOOKUP($B395,'Cartera'!$A$5:$AC$104,25,FALSE),'Proyección 5 años'!$E$4))</f>
        <v/>
      </c>
      <c r="I395" s="10">
        <f>IF($B395="","",$G395*$H395)</f>
        <v/>
      </c>
      <c r="J395" s="10">
        <f>IF($B395="","",IFERROR(VLOOKUP($B395,'Cartera'!$A$5:$AC$104,22,FALSE)*12,0))</f>
        <v/>
      </c>
      <c r="K395" s="10">
        <f>IF($B395="","",IFERROR(VLOOKUP($B395,'Cartera'!$A$5:$AC$104,23,FALSE),0))</f>
        <v/>
      </c>
      <c r="L395" s="10">
        <f>IF($B395="","",IFERROR(VLOOKUP($B395,'Cartera'!$A$5:$AC$104,24,FALSE),0))</f>
        <v/>
      </c>
      <c r="M395" s="10">
        <f>IF($B395="","",$I395*'Proyección 5 años'!$E$3)</f>
        <v/>
      </c>
      <c r="N395" s="10">
        <f>IF($B395="","",$I395*'Proyección 5 años'!$B$4)</f>
        <v/>
      </c>
      <c r="O395" s="10">
        <f>IF($B395="","",SUM($J395:$N395))</f>
        <v/>
      </c>
      <c r="P395" s="10">
        <f>IF($B395="","",IFERROR(VLOOKUP($B395,'Cartera'!$A$5:$AC$104,15,FALSE)*VLOOKUP($B395,'Cartera'!$A$5:$AC$104,17,FALSE),0))</f>
        <v/>
      </c>
      <c r="Q395" s="10">
        <f>IF($B395="","",$D395*'Proyección 5 años'!$E$5)</f>
        <v/>
      </c>
      <c r="R395" s="10">
        <f>IF($B395="","",$I395-SUM($J395:$N395,$P395:$Q395))</f>
        <v/>
      </c>
      <c r="S395" s="10">
        <f>IF($B395="","",IF($R395&gt;0,$R395*'Proyección 5 años'!$B$5,0))</f>
        <v/>
      </c>
      <c r="T395" s="10">
        <f>IF($B395="","",$R395-$S395)</f>
        <v/>
      </c>
      <c r="U395" s="10">
        <f>IF($B395="","",MAX(0,IFERROR(VLOOKUP($B395,'Cartera'!$A$5:$AC$104,15,FALSE)-($A395-2026+1)*VLOOKUP($B395,'Cartera'!$A$5:$AC$104,19,FALSE)*12*0.55,0)))</f>
        <v/>
      </c>
      <c r="V395" s="10">
        <f>IF($B395="","",$D395*(1+'Proyección 5 años'!$B$3)^($A395-2026))</f>
        <v/>
      </c>
      <c r="W395" s="11">
        <f>IF($B395="","",'Proyección 5 años'!$B$3)</f>
        <v/>
      </c>
      <c r="X395" s="10">
        <f>IF($B395="","",$V395-$U395)</f>
        <v/>
      </c>
      <c r="Y395" s="11">
        <f>IF($B395="","",IFERROR($T395/$D395,0))</f>
        <v/>
      </c>
    </row>
    <row r="396" ht="21" customHeight="1">
      <c r="A396" s="3" t="n"/>
      <c r="B396" s="3" t="n"/>
      <c r="C396" s="15">
        <f>IF($B396="","",IFERROR(VLOOKUP($B396,'Cartera'!$A$5:$AC$104,5,FALSE),""))</f>
        <v/>
      </c>
      <c r="D396" s="7">
        <f>IF($B396="","",IFERROR(VLOOKUP($B396,'Cartera'!$A$5:$AC$104,14,FALSE),0))</f>
        <v/>
      </c>
      <c r="E396" s="7">
        <f>IF($B396="","",IFERROR(VLOOKUP($B396,'Cartera'!$A$5:$AC$104,20,FALSE)*(1+$F396)^($A396-2026),0))</f>
        <v/>
      </c>
      <c r="F396" s="9">
        <f>IF($B396="","",IFERROR(VLOOKUP($B396,'Cartera'!$A$5:$AC$104,21,FALSE),0))</f>
        <v/>
      </c>
      <c r="G396" s="7">
        <f>IF($B396="","",$E396*12)</f>
        <v/>
      </c>
      <c r="H396" s="9">
        <f>IF($B396="","",IFERROR(VLOOKUP($B396,'Cartera'!$A$5:$AC$104,25,FALSE),'Proyección 5 años'!$E$4))</f>
        <v/>
      </c>
      <c r="I396" s="7">
        <f>IF($B396="","",$G396*$H396)</f>
        <v/>
      </c>
      <c r="J396" s="7">
        <f>IF($B396="","",IFERROR(VLOOKUP($B396,'Cartera'!$A$5:$AC$104,22,FALSE)*12,0))</f>
        <v/>
      </c>
      <c r="K396" s="7">
        <f>IF($B396="","",IFERROR(VLOOKUP($B396,'Cartera'!$A$5:$AC$104,23,FALSE),0))</f>
        <v/>
      </c>
      <c r="L396" s="7">
        <f>IF($B396="","",IFERROR(VLOOKUP($B396,'Cartera'!$A$5:$AC$104,24,FALSE),0))</f>
        <v/>
      </c>
      <c r="M396" s="7">
        <f>IF($B396="","",$I396*'Proyección 5 años'!$E$3)</f>
        <v/>
      </c>
      <c r="N396" s="7">
        <f>IF($B396="","",$I396*'Proyección 5 años'!$B$4)</f>
        <v/>
      </c>
      <c r="O396" s="7">
        <f>IF($B396="","",SUM($J396:$N396))</f>
        <v/>
      </c>
      <c r="P396" s="7">
        <f>IF($B396="","",IFERROR(VLOOKUP($B396,'Cartera'!$A$5:$AC$104,15,FALSE)*VLOOKUP($B396,'Cartera'!$A$5:$AC$104,17,FALSE),0))</f>
        <v/>
      </c>
      <c r="Q396" s="7">
        <f>IF($B396="","",$D396*'Proyección 5 años'!$E$5)</f>
        <v/>
      </c>
      <c r="R396" s="7">
        <f>IF($B396="","",$I396-SUM($J396:$N396,$P396:$Q396))</f>
        <v/>
      </c>
      <c r="S396" s="7">
        <f>IF($B396="","",IF($R396&gt;0,$R396*'Proyección 5 años'!$B$5,0))</f>
        <v/>
      </c>
      <c r="T396" s="7">
        <f>IF($B396="","",$R396-$S396)</f>
        <v/>
      </c>
      <c r="U396" s="7">
        <f>IF($B396="","",MAX(0,IFERROR(VLOOKUP($B396,'Cartera'!$A$5:$AC$104,15,FALSE)-($A396-2026+1)*VLOOKUP($B396,'Cartera'!$A$5:$AC$104,19,FALSE)*12*0.55,0)))</f>
        <v/>
      </c>
      <c r="V396" s="7">
        <f>IF($B396="","",$D396*(1+'Proyección 5 años'!$B$3)^($A396-2026))</f>
        <v/>
      </c>
      <c r="W396" s="9">
        <f>IF($B396="","",'Proyección 5 años'!$B$3)</f>
        <v/>
      </c>
      <c r="X396" s="7">
        <f>IF($B396="","",$V396-$U396)</f>
        <v/>
      </c>
      <c r="Y396" s="9">
        <f>IF($B396="","",IFERROR($T396/$D396,0))</f>
        <v/>
      </c>
    </row>
    <row r="397" ht="21" customHeight="1">
      <c r="A397" s="3" t="n"/>
      <c r="B397" s="3" t="n"/>
      <c r="C397" s="16">
        <f>IF($B397="","",IFERROR(VLOOKUP($B397,'Cartera'!$A$5:$AC$104,5,FALSE),""))</f>
        <v/>
      </c>
      <c r="D397" s="10">
        <f>IF($B397="","",IFERROR(VLOOKUP($B397,'Cartera'!$A$5:$AC$104,14,FALSE),0))</f>
        <v/>
      </c>
      <c r="E397" s="10">
        <f>IF($B397="","",IFERROR(VLOOKUP($B397,'Cartera'!$A$5:$AC$104,20,FALSE)*(1+$F397)^($A397-2026),0))</f>
        <v/>
      </c>
      <c r="F397" s="11">
        <f>IF($B397="","",IFERROR(VLOOKUP($B397,'Cartera'!$A$5:$AC$104,21,FALSE),0))</f>
        <v/>
      </c>
      <c r="G397" s="10">
        <f>IF($B397="","",$E397*12)</f>
        <v/>
      </c>
      <c r="H397" s="11">
        <f>IF($B397="","",IFERROR(VLOOKUP($B397,'Cartera'!$A$5:$AC$104,25,FALSE),'Proyección 5 años'!$E$4))</f>
        <v/>
      </c>
      <c r="I397" s="10">
        <f>IF($B397="","",$G397*$H397)</f>
        <v/>
      </c>
      <c r="J397" s="10">
        <f>IF($B397="","",IFERROR(VLOOKUP($B397,'Cartera'!$A$5:$AC$104,22,FALSE)*12,0))</f>
        <v/>
      </c>
      <c r="K397" s="10">
        <f>IF($B397="","",IFERROR(VLOOKUP($B397,'Cartera'!$A$5:$AC$104,23,FALSE),0))</f>
        <v/>
      </c>
      <c r="L397" s="10">
        <f>IF($B397="","",IFERROR(VLOOKUP($B397,'Cartera'!$A$5:$AC$104,24,FALSE),0))</f>
        <v/>
      </c>
      <c r="M397" s="10">
        <f>IF($B397="","",$I397*'Proyección 5 años'!$E$3)</f>
        <v/>
      </c>
      <c r="N397" s="10">
        <f>IF($B397="","",$I397*'Proyección 5 años'!$B$4)</f>
        <v/>
      </c>
      <c r="O397" s="10">
        <f>IF($B397="","",SUM($J397:$N397))</f>
        <v/>
      </c>
      <c r="P397" s="10">
        <f>IF($B397="","",IFERROR(VLOOKUP($B397,'Cartera'!$A$5:$AC$104,15,FALSE)*VLOOKUP($B397,'Cartera'!$A$5:$AC$104,17,FALSE),0))</f>
        <v/>
      </c>
      <c r="Q397" s="10">
        <f>IF($B397="","",$D397*'Proyección 5 años'!$E$5)</f>
        <v/>
      </c>
      <c r="R397" s="10">
        <f>IF($B397="","",$I397-SUM($J397:$N397,$P397:$Q397))</f>
        <v/>
      </c>
      <c r="S397" s="10">
        <f>IF($B397="","",IF($R397&gt;0,$R397*'Proyección 5 años'!$B$5,0))</f>
        <v/>
      </c>
      <c r="T397" s="10">
        <f>IF($B397="","",$R397-$S397)</f>
        <v/>
      </c>
      <c r="U397" s="10">
        <f>IF($B397="","",MAX(0,IFERROR(VLOOKUP($B397,'Cartera'!$A$5:$AC$104,15,FALSE)-($A397-2026+1)*VLOOKUP($B397,'Cartera'!$A$5:$AC$104,19,FALSE)*12*0.55,0)))</f>
        <v/>
      </c>
      <c r="V397" s="10">
        <f>IF($B397="","",$D397*(1+'Proyección 5 años'!$B$3)^($A397-2026))</f>
        <v/>
      </c>
      <c r="W397" s="11">
        <f>IF($B397="","",'Proyección 5 años'!$B$3)</f>
        <v/>
      </c>
      <c r="X397" s="10">
        <f>IF($B397="","",$V397-$U397)</f>
        <v/>
      </c>
      <c r="Y397" s="11">
        <f>IF($B397="","",IFERROR($T397/$D397,0))</f>
        <v/>
      </c>
    </row>
    <row r="398" ht="21" customHeight="1">
      <c r="A398" s="3" t="n"/>
      <c r="B398" s="3" t="n"/>
      <c r="C398" s="15">
        <f>IF($B398="","",IFERROR(VLOOKUP($B398,'Cartera'!$A$5:$AC$104,5,FALSE),""))</f>
        <v/>
      </c>
      <c r="D398" s="7">
        <f>IF($B398="","",IFERROR(VLOOKUP($B398,'Cartera'!$A$5:$AC$104,14,FALSE),0))</f>
        <v/>
      </c>
      <c r="E398" s="7">
        <f>IF($B398="","",IFERROR(VLOOKUP($B398,'Cartera'!$A$5:$AC$104,20,FALSE)*(1+$F398)^($A398-2026),0))</f>
        <v/>
      </c>
      <c r="F398" s="9">
        <f>IF($B398="","",IFERROR(VLOOKUP($B398,'Cartera'!$A$5:$AC$104,21,FALSE),0))</f>
        <v/>
      </c>
      <c r="G398" s="7">
        <f>IF($B398="","",$E398*12)</f>
        <v/>
      </c>
      <c r="H398" s="9">
        <f>IF($B398="","",IFERROR(VLOOKUP($B398,'Cartera'!$A$5:$AC$104,25,FALSE),'Proyección 5 años'!$E$4))</f>
        <v/>
      </c>
      <c r="I398" s="7">
        <f>IF($B398="","",$G398*$H398)</f>
        <v/>
      </c>
      <c r="J398" s="7">
        <f>IF($B398="","",IFERROR(VLOOKUP($B398,'Cartera'!$A$5:$AC$104,22,FALSE)*12,0))</f>
        <v/>
      </c>
      <c r="K398" s="7">
        <f>IF($B398="","",IFERROR(VLOOKUP($B398,'Cartera'!$A$5:$AC$104,23,FALSE),0))</f>
        <v/>
      </c>
      <c r="L398" s="7">
        <f>IF($B398="","",IFERROR(VLOOKUP($B398,'Cartera'!$A$5:$AC$104,24,FALSE),0))</f>
        <v/>
      </c>
      <c r="M398" s="7">
        <f>IF($B398="","",$I398*'Proyección 5 años'!$E$3)</f>
        <v/>
      </c>
      <c r="N398" s="7">
        <f>IF($B398="","",$I398*'Proyección 5 años'!$B$4)</f>
        <v/>
      </c>
      <c r="O398" s="7">
        <f>IF($B398="","",SUM($J398:$N398))</f>
        <v/>
      </c>
      <c r="P398" s="7">
        <f>IF($B398="","",IFERROR(VLOOKUP($B398,'Cartera'!$A$5:$AC$104,15,FALSE)*VLOOKUP($B398,'Cartera'!$A$5:$AC$104,17,FALSE),0))</f>
        <v/>
      </c>
      <c r="Q398" s="7">
        <f>IF($B398="","",$D398*'Proyección 5 años'!$E$5)</f>
        <v/>
      </c>
      <c r="R398" s="7">
        <f>IF($B398="","",$I398-SUM($J398:$N398,$P398:$Q398))</f>
        <v/>
      </c>
      <c r="S398" s="7">
        <f>IF($B398="","",IF($R398&gt;0,$R398*'Proyección 5 años'!$B$5,0))</f>
        <v/>
      </c>
      <c r="T398" s="7">
        <f>IF($B398="","",$R398-$S398)</f>
        <v/>
      </c>
      <c r="U398" s="7">
        <f>IF($B398="","",MAX(0,IFERROR(VLOOKUP($B398,'Cartera'!$A$5:$AC$104,15,FALSE)-($A398-2026+1)*VLOOKUP($B398,'Cartera'!$A$5:$AC$104,19,FALSE)*12*0.55,0)))</f>
        <v/>
      </c>
      <c r="V398" s="7">
        <f>IF($B398="","",$D398*(1+'Proyección 5 años'!$B$3)^($A398-2026))</f>
        <v/>
      </c>
      <c r="W398" s="9">
        <f>IF($B398="","",'Proyección 5 años'!$B$3)</f>
        <v/>
      </c>
      <c r="X398" s="7">
        <f>IF($B398="","",$V398-$U398)</f>
        <v/>
      </c>
      <c r="Y398" s="9">
        <f>IF($B398="","",IFERROR($T398/$D398,0))</f>
        <v/>
      </c>
    </row>
    <row r="399" ht="21" customHeight="1">
      <c r="A399" s="3" t="n"/>
      <c r="B399" s="3" t="n"/>
      <c r="C399" s="16">
        <f>IF($B399="","",IFERROR(VLOOKUP($B399,'Cartera'!$A$5:$AC$104,5,FALSE),""))</f>
        <v/>
      </c>
      <c r="D399" s="10">
        <f>IF($B399="","",IFERROR(VLOOKUP($B399,'Cartera'!$A$5:$AC$104,14,FALSE),0))</f>
        <v/>
      </c>
      <c r="E399" s="10">
        <f>IF($B399="","",IFERROR(VLOOKUP($B399,'Cartera'!$A$5:$AC$104,20,FALSE)*(1+$F399)^($A399-2026),0))</f>
        <v/>
      </c>
      <c r="F399" s="11">
        <f>IF($B399="","",IFERROR(VLOOKUP($B399,'Cartera'!$A$5:$AC$104,21,FALSE),0))</f>
        <v/>
      </c>
      <c r="G399" s="10">
        <f>IF($B399="","",$E399*12)</f>
        <v/>
      </c>
      <c r="H399" s="11">
        <f>IF($B399="","",IFERROR(VLOOKUP($B399,'Cartera'!$A$5:$AC$104,25,FALSE),'Proyección 5 años'!$E$4))</f>
        <v/>
      </c>
      <c r="I399" s="10">
        <f>IF($B399="","",$G399*$H399)</f>
        <v/>
      </c>
      <c r="J399" s="10">
        <f>IF($B399="","",IFERROR(VLOOKUP($B399,'Cartera'!$A$5:$AC$104,22,FALSE)*12,0))</f>
        <v/>
      </c>
      <c r="K399" s="10">
        <f>IF($B399="","",IFERROR(VLOOKUP($B399,'Cartera'!$A$5:$AC$104,23,FALSE),0))</f>
        <v/>
      </c>
      <c r="L399" s="10">
        <f>IF($B399="","",IFERROR(VLOOKUP($B399,'Cartera'!$A$5:$AC$104,24,FALSE),0))</f>
        <v/>
      </c>
      <c r="M399" s="10">
        <f>IF($B399="","",$I399*'Proyección 5 años'!$E$3)</f>
        <v/>
      </c>
      <c r="N399" s="10">
        <f>IF($B399="","",$I399*'Proyección 5 años'!$B$4)</f>
        <v/>
      </c>
      <c r="O399" s="10">
        <f>IF($B399="","",SUM($J399:$N399))</f>
        <v/>
      </c>
      <c r="P399" s="10">
        <f>IF($B399="","",IFERROR(VLOOKUP($B399,'Cartera'!$A$5:$AC$104,15,FALSE)*VLOOKUP($B399,'Cartera'!$A$5:$AC$104,17,FALSE),0))</f>
        <v/>
      </c>
      <c r="Q399" s="10">
        <f>IF($B399="","",$D399*'Proyección 5 años'!$E$5)</f>
        <v/>
      </c>
      <c r="R399" s="10">
        <f>IF($B399="","",$I399-SUM($J399:$N399,$P399:$Q399))</f>
        <v/>
      </c>
      <c r="S399" s="10">
        <f>IF($B399="","",IF($R399&gt;0,$R399*'Proyección 5 años'!$B$5,0))</f>
        <v/>
      </c>
      <c r="T399" s="10">
        <f>IF($B399="","",$R399-$S399)</f>
        <v/>
      </c>
      <c r="U399" s="10">
        <f>IF($B399="","",MAX(0,IFERROR(VLOOKUP($B399,'Cartera'!$A$5:$AC$104,15,FALSE)-($A399-2026+1)*VLOOKUP($B399,'Cartera'!$A$5:$AC$104,19,FALSE)*12*0.55,0)))</f>
        <v/>
      </c>
      <c r="V399" s="10">
        <f>IF($B399="","",$D399*(1+'Proyección 5 años'!$B$3)^($A399-2026))</f>
        <v/>
      </c>
      <c r="W399" s="11">
        <f>IF($B399="","",'Proyección 5 años'!$B$3)</f>
        <v/>
      </c>
      <c r="X399" s="10">
        <f>IF($B399="","",$V399-$U399)</f>
        <v/>
      </c>
      <c r="Y399" s="11">
        <f>IF($B399="","",IFERROR($T399/$D399,0))</f>
        <v/>
      </c>
    </row>
    <row r="400" ht="21" customHeight="1">
      <c r="A400" s="3" t="n"/>
      <c r="B400" s="3" t="n"/>
      <c r="C400" s="15">
        <f>IF($B400="","",IFERROR(VLOOKUP($B400,'Cartera'!$A$5:$AC$104,5,FALSE),""))</f>
        <v/>
      </c>
      <c r="D400" s="7">
        <f>IF($B400="","",IFERROR(VLOOKUP($B400,'Cartera'!$A$5:$AC$104,14,FALSE),0))</f>
        <v/>
      </c>
      <c r="E400" s="7">
        <f>IF($B400="","",IFERROR(VLOOKUP($B400,'Cartera'!$A$5:$AC$104,20,FALSE)*(1+$F400)^($A400-2026),0))</f>
        <v/>
      </c>
      <c r="F400" s="9">
        <f>IF($B400="","",IFERROR(VLOOKUP($B400,'Cartera'!$A$5:$AC$104,21,FALSE),0))</f>
        <v/>
      </c>
      <c r="G400" s="7">
        <f>IF($B400="","",$E400*12)</f>
        <v/>
      </c>
      <c r="H400" s="9">
        <f>IF($B400="","",IFERROR(VLOOKUP($B400,'Cartera'!$A$5:$AC$104,25,FALSE),'Proyección 5 años'!$E$4))</f>
        <v/>
      </c>
      <c r="I400" s="7">
        <f>IF($B400="","",$G400*$H400)</f>
        <v/>
      </c>
      <c r="J400" s="7">
        <f>IF($B400="","",IFERROR(VLOOKUP($B400,'Cartera'!$A$5:$AC$104,22,FALSE)*12,0))</f>
        <v/>
      </c>
      <c r="K400" s="7">
        <f>IF($B400="","",IFERROR(VLOOKUP($B400,'Cartera'!$A$5:$AC$104,23,FALSE),0))</f>
        <v/>
      </c>
      <c r="L400" s="7">
        <f>IF($B400="","",IFERROR(VLOOKUP($B400,'Cartera'!$A$5:$AC$104,24,FALSE),0))</f>
        <v/>
      </c>
      <c r="M400" s="7">
        <f>IF($B400="","",$I400*'Proyección 5 años'!$E$3)</f>
        <v/>
      </c>
      <c r="N400" s="7">
        <f>IF($B400="","",$I400*'Proyección 5 años'!$B$4)</f>
        <v/>
      </c>
      <c r="O400" s="7">
        <f>IF($B400="","",SUM($J400:$N400))</f>
        <v/>
      </c>
      <c r="P400" s="7">
        <f>IF($B400="","",IFERROR(VLOOKUP($B400,'Cartera'!$A$5:$AC$104,15,FALSE)*VLOOKUP($B400,'Cartera'!$A$5:$AC$104,17,FALSE),0))</f>
        <v/>
      </c>
      <c r="Q400" s="7">
        <f>IF($B400="","",$D400*'Proyección 5 años'!$E$5)</f>
        <v/>
      </c>
      <c r="R400" s="7">
        <f>IF($B400="","",$I400-SUM($J400:$N400,$P400:$Q400))</f>
        <v/>
      </c>
      <c r="S400" s="7">
        <f>IF($B400="","",IF($R400&gt;0,$R400*'Proyección 5 años'!$B$5,0))</f>
        <v/>
      </c>
      <c r="T400" s="7">
        <f>IF($B400="","",$R400-$S400)</f>
        <v/>
      </c>
      <c r="U400" s="7">
        <f>IF($B400="","",MAX(0,IFERROR(VLOOKUP($B400,'Cartera'!$A$5:$AC$104,15,FALSE)-($A400-2026+1)*VLOOKUP($B400,'Cartera'!$A$5:$AC$104,19,FALSE)*12*0.55,0)))</f>
        <v/>
      </c>
      <c r="V400" s="7">
        <f>IF($B400="","",$D400*(1+'Proyección 5 años'!$B$3)^($A400-2026))</f>
        <v/>
      </c>
      <c r="W400" s="9">
        <f>IF($B400="","",'Proyección 5 años'!$B$3)</f>
        <v/>
      </c>
      <c r="X400" s="7">
        <f>IF($B400="","",$V400-$U400)</f>
        <v/>
      </c>
      <c r="Y400" s="9">
        <f>IF($B400="","",IFERROR($T400/$D400,0))</f>
        <v/>
      </c>
    </row>
    <row r="401" ht="21" customHeight="1">
      <c r="A401" s="3" t="n"/>
      <c r="B401" s="3" t="n"/>
      <c r="C401" s="16">
        <f>IF($B401="","",IFERROR(VLOOKUP($B401,'Cartera'!$A$5:$AC$104,5,FALSE),""))</f>
        <v/>
      </c>
      <c r="D401" s="10">
        <f>IF($B401="","",IFERROR(VLOOKUP($B401,'Cartera'!$A$5:$AC$104,14,FALSE),0))</f>
        <v/>
      </c>
      <c r="E401" s="10">
        <f>IF($B401="","",IFERROR(VLOOKUP($B401,'Cartera'!$A$5:$AC$104,20,FALSE)*(1+$F401)^($A401-2026),0))</f>
        <v/>
      </c>
      <c r="F401" s="11">
        <f>IF($B401="","",IFERROR(VLOOKUP($B401,'Cartera'!$A$5:$AC$104,21,FALSE),0))</f>
        <v/>
      </c>
      <c r="G401" s="10">
        <f>IF($B401="","",$E401*12)</f>
        <v/>
      </c>
      <c r="H401" s="11">
        <f>IF($B401="","",IFERROR(VLOOKUP($B401,'Cartera'!$A$5:$AC$104,25,FALSE),'Proyección 5 años'!$E$4))</f>
        <v/>
      </c>
      <c r="I401" s="10">
        <f>IF($B401="","",$G401*$H401)</f>
        <v/>
      </c>
      <c r="J401" s="10">
        <f>IF($B401="","",IFERROR(VLOOKUP($B401,'Cartera'!$A$5:$AC$104,22,FALSE)*12,0))</f>
        <v/>
      </c>
      <c r="K401" s="10">
        <f>IF($B401="","",IFERROR(VLOOKUP($B401,'Cartera'!$A$5:$AC$104,23,FALSE),0))</f>
        <v/>
      </c>
      <c r="L401" s="10">
        <f>IF($B401="","",IFERROR(VLOOKUP($B401,'Cartera'!$A$5:$AC$104,24,FALSE),0))</f>
        <v/>
      </c>
      <c r="M401" s="10">
        <f>IF($B401="","",$I401*'Proyección 5 años'!$E$3)</f>
        <v/>
      </c>
      <c r="N401" s="10">
        <f>IF($B401="","",$I401*'Proyección 5 años'!$B$4)</f>
        <v/>
      </c>
      <c r="O401" s="10">
        <f>IF($B401="","",SUM($J401:$N401))</f>
        <v/>
      </c>
      <c r="P401" s="10">
        <f>IF($B401="","",IFERROR(VLOOKUP($B401,'Cartera'!$A$5:$AC$104,15,FALSE)*VLOOKUP($B401,'Cartera'!$A$5:$AC$104,17,FALSE),0))</f>
        <v/>
      </c>
      <c r="Q401" s="10">
        <f>IF($B401="","",$D401*'Proyección 5 años'!$E$5)</f>
        <v/>
      </c>
      <c r="R401" s="10">
        <f>IF($B401="","",$I401-SUM($J401:$N401,$P401:$Q401))</f>
        <v/>
      </c>
      <c r="S401" s="10">
        <f>IF($B401="","",IF($R401&gt;0,$R401*'Proyección 5 años'!$B$5,0))</f>
        <v/>
      </c>
      <c r="T401" s="10">
        <f>IF($B401="","",$R401-$S401)</f>
        <v/>
      </c>
      <c r="U401" s="10">
        <f>IF($B401="","",MAX(0,IFERROR(VLOOKUP($B401,'Cartera'!$A$5:$AC$104,15,FALSE)-($A401-2026+1)*VLOOKUP($B401,'Cartera'!$A$5:$AC$104,19,FALSE)*12*0.55,0)))</f>
        <v/>
      </c>
      <c r="V401" s="10">
        <f>IF($B401="","",$D401*(1+'Proyección 5 años'!$B$3)^($A401-2026))</f>
        <v/>
      </c>
      <c r="W401" s="11">
        <f>IF($B401="","",'Proyección 5 años'!$B$3)</f>
        <v/>
      </c>
      <c r="X401" s="10">
        <f>IF($B401="","",$V401-$U401)</f>
        <v/>
      </c>
      <c r="Y401" s="11">
        <f>IF($B401="","",IFERROR($T401/$D401,0))</f>
        <v/>
      </c>
    </row>
    <row r="402" ht="21" customHeight="1">
      <c r="A402" s="3" t="n"/>
      <c r="B402" s="3" t="n"/>
      <c r="C402" s="15">
        <f>IF($B402="","",IFERROR(VLOOKUP($B402,'Cartera'!$A$5:$AC$104,5,FALSE),""))</f>
        <v/>
      </c>
      <c r="D402" s="7">
        <f>IF($B402="","",IFERROR(VLOOKUP($B402,'Cartera'!$A$5:$AC$104,14,FALSE),0))</f>
        <v/>
      </c>
      <c r="E402" s="7">
        <f>IF($B402="","",IFERROR(VLOOKUP($B402,'Cartera'!$A$5:$AC$104,20,FALSE)*(1+$F402)^($A402-2026),0))</f>
        <v/>
      </c>
      <c r="F402" s="9">
        <f>IF($B402="","",IFERROR(VLOOKUP($B402,'Cartera'!$A$5:$AC$104,21,FALSE),0))</f>
        <v/>
      </c>
      <c r="G402" s="7">
        <f>IF($B402="","",$E402*12)</f>
        <v/>
      </c>
      <c r="H402" s="9">
        <f>IF($B402="","",IFERROR(VLOOKUP($B402,'Cartera'!$A$5:$AC$104,25,FALSE),'Proyección 5 años'!$E$4))</f>
        <v/>
      </c>
      <c r="I402" s="7">
        <f>IF($B402="","",$G402*$H402)</f>
        <v/>
      </c>
      <c r="J402" s="7">
        <f>IF($B402="","",IFERROR(VLOOKUP($B402,'Cartera'!$A$5:$AC$104,22,FALSE)*12,0))</f>
        <v/>
      </c>
      <c r="K402" s="7">
        <f>IF($B402="","",IFERROR(VLOOKUP($B402,'Cartera'!$A$5:$AC$104,23,FALSE),0))</f>
        <v/>
      </c>
      <c r="L402" s="7">
        <f>IF($B402="","",IFERROR(VLOOKUP($B402,'Cartera'!$A$5:$AC$104,24,FALSE),0))</f>
        <v/>
      </c>
      <c r="M402" s="7">
        <f>IF($B402="","",$I402*'Proyección 5 años'!$E$3)</f>
        <v/>
      </c>
      <c r="N402" s="7">
        <f>IF($B402="","",$I402*'Proyección 5 años'!$B$4)</f>
        <v/>
      </c>
      <c r="O402" s="7">
        <f>IF($B402="","",SUM($J402:$N402))</f>
        <v/>
      </c>
      <c r="P402" s="7">
        <f>IF($B402="","",IFERROR(VLOOKUP($B402,'Cartera'!$A$5:$AC$104,15,FALSE)*VLOOKUP($B402,'Cartera'!$A$5:$AC$104,17,FALSE),0))</f>
        <v/>
      </c>
      <c r="Q402" s="7">
        <f>IF($B402="","",$D402*'Proyección 5 años'!$E$5)</f>
        <v/>
      </c>
      <c r="R402" s="7">
        <f>IF($B402="","",$I402-SUM($J402:$N402,$P402:$Q402))</f>
        <v/>
      </c>
      <c r="S402" s="7">
        <f>IF($B402="","",IF($R402&gt;0,$R402*'Proyección 5 años'!$B$5,0))</f>
        <v/>
      </c>
      <c r="T402" s="7">
        <f>IF($B402="","",$R402-$S402)</f>
        <v/>
      </c>
      <c r="U402" s="7">
        <f>IF($B402="","",MAX(0,IFERROR(VLOOKUP($B402,'Cartera'!$A$5:$AC$104,15,FALSE)-($A402-2026+1)*VLOOKUP($B402,'Cartera'!$A$5:$AC$104,19,FALSE)*12*0.55,0)))</f>
        <v/>
      </c>
      <c r="V402" s="7">
        <f>IF($B402="","",$D402*(1+'Proyección 5 años'!$B$3)^($A402-2026))</f>
        <v/>
      </c>
      <c r="W402" s="9">
        <f>IF($B402="","",'Proyección 5 años'!$B$3)</f>
        <v/>
      </c>
      <c r="X402" s="7">
        <f>IF($B402="","",$V402-$U402)</f>
        <v/>
      </c>
      <c r="Y402" s="9">
        <f>IF($B402="","",IFERROR($T402/$D402,0))</f>
        <v/>
      </c>
    </row>
    <row r="403" ht="21" customHeight="1">
      <c r="A403" s="3" t="n"/>
      <c r="B403" s="3" t="n"/>
      <c r="C403" s="16">
        <f>IF($B403="","",IFERROR(VLOOKUP($B403,'Cartera'!$A$5:$AC$104,5,FALSE),""))</f>
        <v/>
      </c>
      <c r="D403" s="10">
        <f>IF($B403="","",IFERROR(VLOOKUP($B403,'Cartera'!$A$5:$AC$104,14,FALSE),0))</f>
        <v/>
      </c>
      <c r="E403" s="10">
        <f>IF($B403="","",IFERROR(VLOOKUP($B403,'Cartera'!$A$5:$AC$104,20,FALSE)*(1+$F403)^($A403-2026),0))</f>
        <v/>
      </c>
      <c r="F403" s="11">
        <f>IF($B403="","",IFERROR(VLOOKUP($B403,'Cartera'!$A$5:$AC$104,21,FALSE),0))</f>
        <v/>
      </c>
      <c r="G403" s="10">
        <f>IF($B403="","",$E403*12)</f>
        <v/>
      </c>
      <c r="H403" s="11">
        <f>IF($B403="","",IFERROR(VLOOKUP($B403,'Cartera'!$A$5:$AC$104,25,FALSE),'Proyección 5 años'!$E$4))</f>
        <v/>
      </c>
      <c r="I403" s="10">
        <f>IF($B403="","",$G403*$H403)</f>
        <v/>
      </c>
      <c r="J403" s="10">
        <f>IF($B403="","",IFERROR(VLOOKUP($B403,'Cartera'!$A$5:$AC$104,22,FALSE)*12,0))</f>
        <v/>
      </c>
      <c r="K403" s="10">
        <f>IF($B403="","",IFERROR(VLOOKUP($B403,'Cartera'!$A$5:$AC$104,23,FALSE),0))</f>
        <v/>
      </c>
      <c r="L403" s="10">
        <f>IF($B403="","",IFERROR(VLOOKUP($B403,'Cartera'!$A$5:$AC$104,24,FALSE),0))</f>
        <v/>
      </c>
      <c r="M403" s="10">
        <f>IF($B403="","",$I403*'Proyección 5 años'!$E$3)</f>
        <v/>
      </c>
      <c r="N403" s="10">
        <f>IF($B403="","",$I403*'Proyección 5 años'!$B$4)</f>
        <v/>
      </c>
      <c r="O403" s="10">
        <f>IF($B403="","",SUM($J403:$N403))</f>
        <v/>
      </c>
      <c r="P403" s="10">
        <f>IF($B403="","",IFERROR(VLOOKUP($B403,'Cartera'!$A$5:$AC$104,15,FALSE)*VLOOKUP($B403,'Cartera'!$A$5:$AC$104,17,FALSE),0))</f>
        <v/>
      </c>
      <c r="Q403" s="10">
        <f>IF($B403="","",$D403*'Proyección 5 años'!$E$5)</f>
        <v/>
      </c>
      <c r="R403" s="10">
        <f>IF($B403="","",$I403-SUM($J403:$N403,$P403:$Q403))</f>
        <v/>
      </c>
      <c r="S403" s="10">
        <f>IF($B403="","",IF($R403&gt;0,$R403*'Proyección 5 años'!$B$5,0))</f>
        <v/>
      </c>
      <c r="T403" s="10">
        <f>IF($B403="","",$R403-$S403)</f>
        <v/>
      </c>
      <c r="U403" s="10">
        <f>IF($B403="","",MAX(0,IFERROR(VLOOKUP($B403,'Cartera'!$A$5:$AC$104,15,FALSE)-($A403-2026+1)*VLOOKUP($B403,'Cartera'!$A$5:$AC$104,19,FALSE)*12*0.55,0)))</f>
        <v/>
      </c>
      <c r="V403" s="10">
        <f>IF($B403="","",$D403*(1+'Proyección 5 años'!$B$3)^($A403-2026))</f>
        <v/>
      </c>
      <c r="W403" s="11">
        <f>IF($B403="","",'Proyección 5 años'!$B$3)</f>
        <v/>
      </c>
      <c r="X403" s="10">
        <f>IF($B403="","",$V403-$U403)</f>
        <v/>
      </c>
      <c r="Y403" s="11">
        <f>IF($B403="","",IFERROR($T403/$D403,0))</f>
        <v/>
      </c>
    </row>
    <row r="404" ht="21" customHeight="1">
      <c r="A404" s="3" t="n"/>
      <c r="B404" s="3" t="n"/>
      <c r="C404" s="15">
        <f>IF($B404="","",IFERROR(VLOOKUP($B404,'Cartera'!$A$5:$AC$104,5,FALSE),""))</f>
        <v/>
      </c>
      <c r="D404" s="7">
        <f>IF($B404="","",IFERROR(VLOOKUP($B404,'Cartera'!$A$5:$AC$104,14,FALSE),0))</f>
        <v/>
      </c>
      <c r="E404" s="7">
        <f>IF($B404="","",IFERROR(VLOOKUP($B404,'Cartera'!$A$5:$AC$104,20,FALSE)*(1+$F404)^($A404-2026),0))</f>
        <v/>
      </c>
      <c r="F404" s="9">
        <f>IF($B404="","",IFERROR(VLOOKUP($B404,'Cartera'!$A$5:$AC$104,21,FALSE),0))</f>
        <v/>
      </c>
      <c r="G404" s="7">
        <f>IF($B404="","",$E404*12)</f>
        <v/>
      </c>
      <c r="H404" s="9">
        <f>IF($B404="","",IFERROR(VLOOKUP($B404,'Cartera'!$A$5:$AC$104,25,FALSE),'Proyección 5 años'!$E$4))</f>
        <v/>
      </c>
      <c r="I404" s="7">
        <f>IF($B404="","",$G404*$H404)</f>
        <v/>
      </c>
      <c r="J404" s="7">
        <f>IF($B404="","",IFERROR(VLOOKUP($B404,'Cartera'!$A$5:$AC$104,22,FALSE)*12,0))</f>
        <v/>
      </c>
      <c r="K404" s="7">
        <f>IF($B404="","",IFERROR(VLOOKUP($B404,'Cartera'!$A$5:$AC$104,23,FALSE),0))</f>
        <v/>
      </c>
      <c r="L404" s="7">
        <f>IF($B404="","",IFERROR(VLOOKUP($B404,'Cartera'!$A$5:$AC$104,24,FALSE),0))</f>
        <v/>
      </c>
      <c r="M404" s="7">
        <f>IF($B404="","",$I404*'Proyección 5 años'!$E$3)</f>
        <v/>
      </c>
      <c r="N404" s="7">
        <f>IF($B404="","",$I404*'Proyección 5 años'!$B$4)</f>
        <v/>
      </c>
      <c r="O404" s="7">
        <f>IF($B404="","",SUM($J404:$N404))</f>
        <v/>
      </c>
      <c r="P404" s="7">
        <f>IF($B404="","",IFERROR(VLOOKUP($B404,'Cartera'!$A$5:$AC$104,15,FALSE)*VLOOKUP($B404,'Cartera'!$A$5:$AC$104,17,FALSE),0))</f>
        <v/>
      </c>
      <c r="Q404" s="7">
        <f>IF($B404="","",$D404*'Proyección 5 años'!$E$5)</f>
        <v/>
      </c>
      <c r="R404" s="7">
        <f>IF($B404="","",$I404-SUM($J404:$N404,$P404:$Q404))</f>
        <v/>
      </c>
      <c r="S404" s="7">
        <f>IF($B404="","",IF($R404&gt;0,$R404*'Proyección 5 años'!$B$5,0))</f>
        <v/>
      </c>
      <c r="T404" s="7">
        <f>IF($B404="","",$R404-$S404)</f>
        <v/>
      </c>
      <c r="U404" s="7">
        <f>IF($B404="","",MAX(0,IFERROR(VLOOKUP($B404,'Cartera'!$A$5:$AC$104,15,FALSE)-($A404-2026+1)*VLOOKUP($B404,'Cartera'!$A$5:$AC$104,19,FALSE)*12*0.55,0)))</f>
        <v/>
      </c>
      <c r="V404" s="7">
        <f>IF($B404="","",$D404*(1+'Proyección 5 años'!$B$3)^($A404-2026))</f>
        <v/>
      </c>
      <c r="W404" s="9">
        <f>IF($B404="","",'Proyección 5 años'!$B$3)</f>
        <v/>
      </c>
      <c r="X404" s="7">
        <f>IF($B404="","",$V404-$U404)</f>
        <v/>
      </c>
      <c r="Y404" s="9">
        <f>IF($B404="","",IFERROR($T404/$D404,0))</f>
        <v/>
      </c>
    </row>
    <row r="405" ht="21" customHeight="1">
      <c r="A405" s="3" t="n"/>
      <c r="B405" s="3" t="n"/>
      <c r="C405" s="16">
        <f>IF($B405="","",IFERROR(VLOOKUP($B405,'Cartera'!$A$5:$AC$104,5,FALSE),""))</f>
        <v/>
      </c>
      <c r="D405" s="10">
        <f>IF($B405="","",IFERROR(VLOOKUP($B405,'Cartera'!$A$5:$AC$104,14,FALSE),0))</f>
        <v/>
      </c>
      <c r="E405" s="10">
        <f>IF($B405="","",IFERROR(VLOOKUP($B405,'Cartera'!$A$5:$AC$104,20,FALSE)*(1+$F405)^($A405-2026),0))</f>
        <v/>
      </c>
      <c r="F405" s="11">
        <f>IF($B405="","",IFERROR(VLOOKUP($B405,'Cartera'!$A$5:$AC$104,21,FALSE),0))</f>
        <v/>
      </c>
      <c r="G405" s="10">
        <f>IF($B405="","",$E405*12)</f>
        <v/>
      </c>
      <c r="H405" s="11">
        <f>IF($B405="","",IFERROR(VLOOKUP($B405,'Cartera'!$A$5:$AC$104,25,FALSE),'Proyección 5 años'!$E$4))</f>
        <v/>
      </c>
      <c r="I405" s="10">
        <f>IF($B405="","",$G405*$H405)</f>
        <v/>
      </c>
      <c r="J405" s="10">
        <f>IF($B405="","",IFERROR(VLOOKUP($B405,'Cartera'!$A$5:$AC$104,22,FALSE)*12,0))</f>
        <v/>
      </c>
      <c r="K405" s="10">
        <f>IF($B405="","",IFERROR(VLOOKUP($B405,'Cartera'!$A$5:$AC$104,23,FALSE),0))</f>
        <v/>
      </c>
      <c r="L405" s="10">
        <f>IF($B405="","",IFERROR(VLOOKUP($B405,'Cartera'!$A$5:$AC$104,24,FALSE),0))</f>
        <v/>
      </c>
      <c r="M405" s="10">
        <f>IF($B405="","",$I405*'Proyección 5 años'!$E$3)</f>
        <v/>
      </c>
      <c r="N405" s="10">
        <f>IF($B405="","",$I405*'Proyección 5 años'!$B$4)</f>
        <v/>
      </c>
      <c r="O405" s="10">
        <f>IF($B405="","",SUM($J405:$N405))</f>
        <v/>
      </c>
      <c r="P405" s="10">
        <f>IF($B405="","",IFERROR(VLOOKUP($B405,'Cartera'!$A$5:$AC$104,15,FALSE)*VLOOKUP($B405,'Cartera'!$A$5:$AC$104,17,FALSE),0))</f>
        <v/>
      </c>
      <c r="Q405" s="10">
        <f>IF($B405="","",$D405*'Proyección 5 años'!$E$5)</f>
        <v/>
      </c>
      <c r="R405" s="10">
        <f>IF($B405="","",$I405-SUM($J405:$N405,$P405:$Q405))</f>
        <v/>
      </c>
      <c r="S405" s="10">
        <f>IF($B405="","",IF($R405&gt;0,$R405*'Proyección 5 años'!$B$5,0))</f>
        <v/>
      </c>
      <c r="T405" s="10">
        <f>IF($B405="","",$R405-$S405)</f>
        <v/>
      </c>
      <c r="U405" s="10">
        <f>IF($B405="","",MAX(0,IFERROR(VLOOKUP($B405,'Cartera'!$A$5:$AC$104,15,FALSE)-($A405-2026+1)*VLOOKUP($B405,'Cartera'!$A$5:$AC$104,19,FALSE)*12*0.55,0)))</f>
        <v/>
      </c>
      <c r="V405" s="10">
        <f>IF($B405="","",$D405*(1+'Proyección 5 años'!$B$3)^($A405-2026))</f>
        <v/>
      </c>
      <c r="W405" s="11">
        <f>IF($B405="","",'Proyección 5 años'!$B$3)</f>
        <v/>
      </c>
      <c r="X405" s="10">
        <f>IF($B405="","",$V405-$U405)</f>
        <v/>
      </c>
      <c r="Y405" s="11">
        <f>IF($B405="","",IFERROR($T405/$D405,0))</f>
        <v/>
      </c>
    </row>
    <row r="406" ht="21" customHeight="1">
      <c r="A406" s="3" t="n"/>
      <c r="B406" s="3" t="n"/>
      <c r="C406" s="15">
        <f>IF($B406="","",IFERROR(VLOOKUP($B406,'Cartera'!$A$5:$AC$104,5,FALSE),""))</f>
        <v/>
      </c>
      <c r="D406" s="7">
        <f>IF($B406="","",IFERROR(VLOOKUP($B406,'Cartera'!$A$5:$AC$104,14,FALSE),0))</f>
        <v/>
      </c>
      <c r="E406" s="7">
        <f>IF($B406="","",IFERROR(VLOOKUP($B406,'Cartera'!$A$5:$AC$104,20,FALSE)*(1+$F406)^($A406-2026),0))</f>
        <v/>
      </c>
      <c r="F406" s="9">
        <f>IF($B406="","",IFERROR(VLOOKUP($B406,'Cartera'!$A$5:$AC$104,21,FALSE),0))</f>
        <v/>
      </c>
      <c r="G406" s="7">
        <f>IF($B406="","",$E406*12)</f>
        <v/>
      </c>
      <c r="H406" s="9">
        <f>IF($B406="","",IFERROR(VLOOKUP($B406,'Cartera'!$A$5:$AC$104,25,FALSE),'Proyección 5 años'!$E$4))</f>
        <v/>
      </c>
      <c r="I406" s="7">
        <f>IF($B406="","",$G406*$H406)</f>
        <v/>
      </c>
      <c r="J406" s="7">
        <f>IF($B406="","",IFERROR(VLOOKUP($B406,'Cartera'!$A$5:$AC$104,22,FALSE)*12,0))</f>
        <v/>
      </c>
      <c r="K406" s="7">
        <f>IF($B406="","",IFERROR(VLOOKUP($B406,'Cartera'!$A$5:$AC$104,23,FALSE),0))</f>
        <v/>
      </c>
      <c r="L406" s="7">
        <f>IF($B406="","",IFERROR(VLOOKUP($B406,'Cartera'!$A$5:$AC$104,24,FALSE),0))</f>
        <v/>
      </c>
      <c r="M406" s="7">
        <f>IF($B406="","",$I406*'Proyección 5 años'!$E$3)</f>
        <v/>
      </c>
      <c r="N406" s="7">
        <f>IF($B406="","",$I406*'Proyección 5 años'!$B$4)</f>
        <v/>
      </c>
      <c r="O406" s="7">
        <f>IF($B406="","",SUM($J406:$N406))</f>
        <v/>
      </c>
      <c r="P406" s="7">
        <f>IF($B406="","",IFERROR(VLOOKUP($B406,'Cartera'!$A$5:$AC$104,15,FALSE)*VLOOKUP($B406,'Cartera'!$A$5:$AC$104,17,FALSE),0))</f>
        <v/>
      </c>
      <c r="Q406" s="7">
        <f>IF($B406="","",$D406*'Proyección 5 años'!$E$5)</f>
        <v/>
      </c>
      <c r="R406" s="7">
        <f>IF($B406="","",$I406-SUM($J406:$N406,$P406:$Q406))</f>
        <v/>
      </c>
      <c r="S406" s="7">
        <f>IF($B406="","",IF($R406&gt;0,$R406*'Proyección 5 años'!$B$5,0))</f>
        <v/>
      </c>
      <c r="T406" s="7">
        <f>IF($B406="","",$R406-$S406)</f>
        <v/>
      </c>
      <c r="U406" s="7">
        <f>IF($B406="","",MAX(0,IFERROR(VLOOKUP($B406,'Cartera'!$A$5:$AC$104,15,FALSE)-($A406-2026+1)*VLOOKUP($B406,'Cartera'!$A$5:$AC$104,19,FALSE)*12*0.55,0)))</f>
        <v/>
      </c>
      <c r="V406" s="7">
        <f>IF($B406="","",$D406*(1+'Proyección 5 años'!$B$3)^($A406-2026))</f>
        <v/>
      </c>
      <c r="W406" s="9">
        <f>IF($B406="","",'Proyección 5 años'!$B$3)</f>
        <v/>
      </c>
      <c r="X406" s="7">
        <f>IF($B406="","",$V406-$U406)</f>
        <v/>
      </c>
      <c r="Y406" s="9">
        <f>IF($B406="","",IFERROR($T406/$D406,0))</f>
        <v/>
      </c>
    </row>
    <row r="407" ht="21" customHeight="1">
      <c r="A407" s="3" t="n"/>
      <c r="B407" s="3" t="n"/>
      <c r="C407" s="16">
        <f>IF($B407="","",IFERROR(VLOOKUP($B407,'Cartera'!$A$5:$AC$104,5,FALSE),""))</f>
        <v/>
      </c>
      <c r="D407" s="10">
        <f>IF($B407="","",IFERROR(VLOOKUP($B407,'Cartera'!$A$5:$AC$104,14,FALSE),0))</f>
        <v/>
      </c>
      <c r="E407" s="10">
        <f>IF($B407="","",IFERROR(VLOOKUP($B407,'Cartera'!$A$5:$AC$104,20,FALSE)*(1+$F407)^($A407-2026),0))</f>
        <v/>
      </c>
      <c r="F407" s="11">
        <f>IF($B407="","",IFERROR(VLOOKUP($B407,'Cartera'!$A$5:$AC$104,21,FALSE),0))</f>
        <v/>
      </c>
      <c r="G407" s="10">
        <f>IF($B407="","",$E407*12)</f>
        <v/>
      </c>
      <c r="H407" s="11">
        <f>IF($B407="","",IFERROR(VLOOKUP($B407,'Cartera'!$A$5:$AC$104,25,FALSE),'Proyección 5 años'!$E$4))</f>
        <v/>
      </c>
      <c r="I407" s="10">
        <f>IF($B407="","",$G407*$H407)</f>
        <v/>
      </c>
      <c r="J407" s="10">
        <f>IF($B407="","",IFERROR(VLOOKUP($B407,'Cartera'!$A$5:$AC$104,22,FALSE)*12,0))</f>
        <v/>
      </c>
      <c r="K407" s="10">
        <f>IF($B407="","",IFERROR(VLOOKUP($B407,'Cartera'!$A$5:$AC$104,23,FALSE),0))</f>
        <v/>
      </c>
      <c r="L407" s="10">
        <f>IF($B407="","",IFERROR(VLOOKUP($B407,'Cartera'!$A$5:$AC$104,24,FALSE),0))</f>
        <v/>
      </c>
      <c r="M407" s="10">
        <f>IF($B407="","",$I407*'Proyección 5 años'!$E$3)</f>
        <v/>
      </c>
      <c r="N407" s="10">
        <f>IF($B407="","",$I407*'Proyección 5 años'!$B$4)</f>
        <v/>
      </c>
      <c r="O407" s="10">
        <f>IF($B407="","",SUM($J407:$N407))</f>
        <v/>
      </c>
      <c r="P407" s="10">
        <f>IF($B407="","",IFERROR(VLOOKUP($B407,'Cartera'!$A$5:$AC$104,15,FALSE)*VLOOKUP($B407,'Cartera'!$A$5:$AC$104,17,FALSE),0))</f>
        <v/>
      </c>
      <c r="Q407" s="10">
        <f>IF($B407="","",$D407*'Proyección 5 años'!$E$5)</f>
        <v/>
      </c>
      <c r="R407" s="10">
        <f>IF($B407="","",$I407-SUM($J407:$N407,$P407:$Q407))</f>
        <v/>
      </c>
      <c r="S407" s="10">
        <f>IF($B407="","",IF($R407&gt;0,$R407*'Proyección 5 años'!$B$5,0))</f>
        <v/>
      </c>
      <c r="T407" s="10">
        <f>IF($B407="","",$R407-$S407)</f>
        <v/>
      </c>
      <c r="U407" s="10">
        <f>IF($B407="","",MAX(0,IFERROR(VLOOKUP($B407,'Cartera'!$A$5:$AC$104,15,FALSE)-($A407-2026+1)*VLOOKUP($B407,'Cartera'!$A$5:$AC$104,19,FALSE)*12*0.55,0)))</f>
        <v/>
      </c>
      <c r="V407" s="10">
        <f>IF($B407="","",$D407*(1+'Proyección 5 años'!$B$3)^($A407-2026))</f>
        <v/>
      </c>
      <c r="W407" s="11">
        <f>IF($B407="","",'Proyección 5 años'!$B$3)</f>
        <v/>
      </c>
      <c r="X407" s="10">
        <f>IF($B407="","",$V407-$U407)</f>
        <v/>
      </c>
      <c r="Y407" s="11">
        <f>IF($B407="","",IFERROR($T407/$D407,0))</f>
        <v/>
      </c>
    </row>
    <row r="408" ht="21" customHeight="1">
      <c r="A408" s="3" t="n"/>
      <c r="B408" s="3" t="n"/>
      <c r="C408" s="15">
        <f>IF($B408="","",IFERROR(VLOOKUP($B408,'Cartera'!$A$5:$AC$104,5,FALSE),""))</f>
        <v/>
      </c>
      <c r="D408" s="7">
        <f>IF($B408="","",IFERROR(VLOOKUP($B408,'Cartera'!$A$5:$AC$104,14,FALSE),0))</f>
        <v/>
      </c>
      <c r="E408" s="7">
        <f>IF($B408="","",IFERROR(VLOOKUP($B408,'Cartera'!$A$5:$AC$104,20,FALSE)*(1+$F408)^($A408-2026),0))</f>
        <v/>
      </c>
      <c r="F408" s="9">
        <f>IF($B408="","",IFERROR(VLOOKUP($B408,'Cartera'!$A$5:$AC$104,21,FALSE),0))</f>
        <v/>
      </c>
      <c r="G408" s="7">
        <f>IF($B408="","",$E408*12)</f>
        <v/>
      </c>
      <c r="H408" s="9">
        <f>IF($B408="","",IFERROR(VLOOKUP($B408,'Cartera'!$A$5:$AC$104,25,FALSE),'Proyección 5 años'!$E$4))</f>
        <v/>
      </c>
      <c r="I408" s="7">
        <f>IF($B408="","",$G408*$H408)</f>
        <v/>
      </c>
      <c r="J408" s="7">
        <f>IF($B408="","",IFERROR(VLOOKUP($B408,'Cartera'!$A$5:$AC$104,22,FALSE)*12,0))</f>
        <v/>
      </c>
      <c r="K408" s="7">
        <f>IF($B408="","",IFERROR(VLOOKUP($B408,'Cartera'!$A$5:$AC$104,23,FALSE),0))</f>
        <v/>
      </c>
      <c r="L408" s="7">
        <f>IF($B408="","",IFERROR(VLOOKUP($B408,'Cartera'!$A$5:$AC$104,24,FALSE),0))</f>
        <v/>
      </c>
      <c r="M408" s="7">
        <f>IF($B408="","",$I408*'Proyección 5 años'!$E$3)</f>
        <v/>
      </c>
      <c r="N408" s="7">
        <f>IF($B408="","",$I408*'Proyección 5 años'!$B$4)</f>
        <v/>
      </c>
      <c r="O408" s="7">
        <f>IF($B408="","",SUM($J408:$N408))</f>
        <v/>
      </c>
      <c r="P408" s="7">
        <f>IF($B408="","",IFERROR(VLOOKUP($B408,'Cartera'!$A$5:$AC$104,15,FALSE)*VLOOKUP($B408,'Cartera'!$A$5:$AC$104,17,FALSE),0))</f>
        <v/>
      </c>
      <c r="Q408" s="7">
        <f>IF($B408="","",$D408*'Proyección 5 años'!$E$5)</f>
        <v/>
      </c>
      <c r="R408" s="7">
        <f>IF($B408="","",$I408-SUM($J408:$N408,$P408:$Q408))</f>
        <v/>
      </c>
      <c r="S408" s="7">
        <f>IF($B408="","",IF($R408&gt;0,$R408*'Proyección 5 años'!$B$5,0))</f>
        <v/>
      </c>
      <c r="T408" s="7">
        <f>IF($B408="","",$R408-$S408)</f>
        <v/>
      </c>
      <c r="U408" s="7">
        <f>IF($B408="","",MAX(0,IFERROR(VLOOKUP($B408,'Cartera'!$A$5:$AC$104,15,FALSE)-($A408-2026+1)*VLOOKUP($B408,'Cartera'!$A$5:$AC$104,19,FALSE)*12*0.55,0)))</f>
        <v/>
      </c>
      <c r="V408" s="7">
        <f>IF($B408="","",$D408*(1+'Proyección 5 años'!$B$3)^($A408-2026))</f>
        <v/>
      </c>
      <c r="W408" s="9">
        <f>IF($B408="","",'Proyección 5 años'!$B$3)</f>
        <v/>
      </c>
      <c r="X408" s="7">
        <f>IF($B408="","",$V408-$U408)</f>
        <v/>
      </c>
      <c r="Y408" s="9">
        <f>IF($B408="","",IFERROR($T408/$D408,0))</f>
        <v/>
      </c>
    </row>
    <row r="409" ht="21" customHeight="1">
      <c r="A409" s="3" t="n"/>
      <c r="B409" s="3" t="n"/>
      <c r="C409" s="16">
        <f>IF($B409="","",IFERROR(VLOOKUP($B409,'Cartera'!$A$5:$AC$104,5,FALSE),""))</f>
        <v/>
      </c>
      <c r="D409" s="10">
        <f>IF($B409="","",IFERROR(VLOOKUP($B409,'Cartera'!$A$5:$AC$104,14,FALSE),0))</f>
        <v/>
      </c>
      <c r="E409" s="10">
        <f>IF($B409="","",IFERROR(VLOOKUP($B409,'Cartera'!$A$5:$AC$104,20,FALSE)*(1+$F409)^($A409-2026),0))</f>
        <v/>
      </c>
      <c r="F409" s="11">
        <f>IF($B409="","",IFERROR(VLOOKUP($B409,'Cartera'!$A$5:$AC$104,21,FALSE),0))</f>
        <v/>
      </c>
      <c r="G409" s="10">
        <f>IF($B409="","",$E409*12)</f>
        <v/>
      </c>
      <c r="H409" s="11">
        <f>IF($B409="","",IFERROR(VLOOKUP($B409,'Cartera'!$A$5:$AC$104,25,FALSE),'Proyección 5 años'!$E$4))</f>
        <v/>
      </c>
      <c r="I409" s="10">
        <f>IF($B409="","",$G409*$H409)</f>
        <v/>
      </c>
      <c r="J409" s="10">
        <f>IF($B409="","",IFERROR(VLOOKUP($B409,'Cartera'!$A$5:$AC$104,22,FALSE)*12,0))</f>
        <v/>
      </c>
      <c r="K409" s="10">
        <f>IF($B409="","",IFERROR(VLOOKUP($B409,'Cartera'!$A$5:$AC$104,23,FALSE),0))</f>
        <v/>
      </c>
      <c r="L409" s="10">
        <f>IF($B409="","",IFERROR(VLOOKUP($B409,'Cartera'!$A$5:$AC$104,24,FALSE),0))</f>
        <v/>
      </c>
      <c r="M409" s="10">
        <f>IF($B409="","",$I409*'Proyección 5 años'!$E$3)</f>
        <v/>
      </c>
      <c r="N409" s="10">
        <f>IF($B409="","",$I409*'Proyección 5 años'!$B$4)</f>
        <v/>
      </c>
      <c r="O409" s="10">
        <f>IF($B409="","",SUM($J409:$N409))</f>
        <v/>
      </c>
      <c r="P409" s="10">
        <f>IF($B409="","",IFERROR(VLOOKUP($B409,'Cartera'!$A$5:$AC$104,15,FALSE)*VLOOKUP($B409,'Cartera'!$A$5:$AC$104,17,FALSE),0))</f>
        <v/>
      </c>
      <c r="Q409" s="10">
        <f>IF($B409="","",$D409*'Proyección 5 años'!$E$5)</f>
        <v/>
      </c>
      <c r="R409" s="10">
        <f>IF($B409="","",$I409-SUM($J409:$N409,$P409:$Q409))</f>
        <v/>
      </c>
      <c r="S409" s="10">
        <f>IF($B409="","",IF($R409&gt;0,$R409*'Proyección 5 años'!$B$5,0))</f>
        <v/>
      </c>
      <c r="T409" s="10">
        <f>IF($B409="","",$R409-$S409)</f>
        <v/>
      </c>
      <c r="U409" s="10">
        <f>IF($B409="","",MAX(0,IFERROR(VLOOKUP($B409,'Cartera'!$A$5:$AC$104,15,FALSE)-($A409-2026+1)*VLOOKUP($B409,'Cartera'!$A$5:$AC$104,19,FALSE)*12*0.55,0)))</f>
        <v/>
      </c>
      <c r="V409" s="10">
        <f>IF($B409="","",$D409*(1+'Proyección 5 años'!$B$3)^($A409-2026))</f>
        <v/>
      </c>
      <c r="W409" s="11">
        <f>IF($B409="","",'Proyección 5 años'!$B$3)</f>
        <v/>
      </c>
      <c r="X409" s="10">
        <f>IF($B409="","",$V409-$U409)</f>
        <v/>
      </c>
      <c r="Y409" s="11">
        <f>IF($B409="","",IFERROR($T409/$D409,0))</f>
        <v/>
      </c>
    </row>
    <row r="410" ht="21" customHeight="1">
      <c r="A410" s="3" t="n"/>
      <c r="B410" s="3" t="n"/>
      <c r="C410" s="15">
        <f>IF($B410="","",IFERROR(VLOOKUP($B410,'Cartera'!$A$5:$AC$104,5,FALSE),""))</f>
        <v/>
      </c>
      <c r="D410" s="7">
        <f>IF($B410="","",IFERROR(VLOOKUP($B410,'Cartera'!$A$5:$AC$104,14,FALSE),0))</f>
        <v/>
      </c>
      <c r="E410" s="7">
        <f>IF($B410="","",IFERROR(VLOOKUP($B410,'Cartera'!$A$5:$AC$104,20,FALSE)*(1+$F410)^($A410-2026),0))</f>
        <v/>
      </c>
      <c r="F410" s="9">
        <f>IF($B410="","",IFERROR(VLOOKUP($B410,'Cartera'!$A$5:$AC$104,21,FALSE),0))</f>
        <v/>
      </c>
      <c r="G410" s="7">
        <f>IF($B410="","",$E410*12)</f>
        <v/>
      </c>
      <c r="H410" s="9">
        <f>IF($B410="","",IFERROR(VLOOKUP($B410,'Cartera'!$A$5:$AC$104,25,FALSE),'Proyección 5 años'!$E$4))</f>
        <v/>
      </c>
      <c r="I410" s="7">
        <f>IF($B410="","",$G410*$H410)</f>
        <v/>
      </c>
      <c r="J410" s="7">
        <f>IF($B410="","",IFERROR(VLOOKUP($B410,'Cartera'!$A$5:$AC$104,22,FALSE)*12,0))</f>
        <v/>
      </c>
      <c r="K410" s="7">
        <f>IF($B410="","",IFERROR(VLOOKUP($B410,'Cartera'!$A$5:$AC$104,23,FALSE),0))</f>
        <v/>
      </c>
      <c r="L410" s="7">
        <f>IF($B410="","",IFERROR(VLOOKUP($B410,'Cartera'!$A$5:$AC$104,24,FALSE),0))</f>
        <v/>
      </c>
      <c r="M410" s="7">
        <f>IF($B410="","",$I410*'Proyección 5 años'!$E$3)</f>
        <v/>
      </c>
      <c r="N410" s="7">
        <f>IF($B410="","",$I410*'Proyección 5 años'!$B$4)</f>
        <v/>
      </c>
      <c r="O410" s="7">
        <f>IF($B410="","",SUM($J410:$N410))</f>
        <v/>
      </c>
      <c r="P410" s="7">
        <f>IF($B410="","",IFERROR(VLOOKUP($B410,'Cartera'!$A$5:$AC$104,15,FALSE)*VLOOKUP($B410,'Cartera'!$A$5:$AC$104,17,FALSE),0))</f>
        <v/>
      </c>
      <c r="Q410" s="7">
        <f>IF($B410="","",$D410*'Proyección 5 años'!$E$5)</f>
        <v/>
      </c>
      <c r="R410" s="7">
        <f>IF($B410="","",$I410-SUM($J410:$N410,$P410:$Q410))</f>
        <v/>
      </c>
      <c r="S410" s="7">
        <f>IF($B410="","",IF($R410&gt;0,$R410*'Proyección 5 años'!$B$5,0))</f>
        <v/>
      </c>
      <c r="T410" s="7">
        <f>IF($B410="","",$R410-$S410)</f>
        <v/>
      </c>
      <c r="U410" s="7">
        <f>IF($B410="","",MAX(0,IFERROR(VLOOKUP($B410,'Cartera'!$A$5:$AC$104,15,FALSE)-($A410-2026+1)*VLOOKUP($B410,'Cartera'!$A$5:$AC$104,19,FALSE)*12*0.55,0)))</f>
        <v/>
      </c>
      <c r="V410" s="7">
        <f>IF($B410="","",$D410*(1+'Proyección 5 años'!$B$3)^($A410-2026))</f>
        <v/>
      </c>
      <c r="W410" s="9">
        <f>IF($B410="","",'Proyección 5 años'!$B$3)</f>
        <v/>
      </c>
      <c r="X410" s="7">
        <f>IF($B410="","",$V410-$U410)</f>
        <v/>
      </c>
      <c r="Y410" s="9">
        <f>IF($B410="","",IFERROR($T410/$D410,0))</f>
        <v/>
      </c>
    </row>
    <row r="411" ht="21" customHeight="1">
      <c r="A411" s="3" t="n"/>
      <c r="B411" s="3" t="n"/>
      <c r="C411" s="16">
        <f>IF($B411="","",IFERROR(VLOOKUP($B411,'Cartera'!$A$5:$AC$104,5,FALSE),""))</f>
        <v/>
      </c>
      <c r="D411" s="10">
        <f>IF($B411="","",IFERROR(VLOOKUP($B411,'Cartera'!$A$5:$AC$104,14,FALSE),0))</f>
        <v/>
      </c>
      <c r="E411" s="10">
        <f>IF($B411="","",IFERROR(VLOOKUP($B411,'Cartera'!$A$5:$AC$104,20,FALSE)*(1+$F411)^($A411-2026),0))</f>
        <v/>
      </c>
      <c r="F411" s="11">
        <f>IF($B411="","",IFERROR(VLOOKUP($B411,'Cartera'!$A$5:$AC$104,21,FALSE),0))</f>
        <v/>
      </c>
      <c r="G411" s="10">
        <f>IF($B411="","",$E411*12)</f>
        <v/>
      </c>
      <c r="H411" s="11">
        <f>IF($B411="","",IFERROR(VLOOKUP($B411,'Cartera'!$A$5:$AC$104,25,FALSE),'Proyección 5 años'!$E$4))</f>
        <v/>
      </c>
      <c r="I411" s="10">
        <f>IF($B411="","",$G411*$H411)</f>
        <v/>
      </c>
      <c r="J411" s="10">
        <f>IF($B411="","",IFERROR(VLOOKUP($B411,'Cartera'!$A$5:$AC$104,22,FALSE)*12,0))</f>
        <v/>
      </c>
      <c r="K411" s="10">
        <f>IF($B411="","",IFERROR(VLOOKUP($B411,'Cartera'!$A$5:$AC$104,23,FALSE),0))</f>
        <v/>
      </c>
      <c r="L411" s="10">
        <f>IF($B411="","",IFERROR(VLOOKUP($B411,'Cartera'!$A$5:$AC$104,24,FALSE),0))</f>
        <v/>
      </c>
      <c r="M411" s="10">
        <f>IF($B411="","",$I411*'Proyección 5 años'!$E$3)</f>
        <v/>
      </c>
      <c r="N411" s="10">
        <f>IF($B411="","",$I411*'Proyección 5 años'!$B$4)</f>
        <v/>
      </c>
      <c r="O411" s="10">
        <f>IF($B411="","",SUM($J411:$N411))</f>
        <v/>
      </c>
      <c r="P411" s="10">
        <f>IF($B411="","",IFERROR(VLOOKUP($B411,'Cartera'!$A$5:$AC$104,15,FALSE)*VLOOKUP($B411,'Cartera'!$A$5:$AC$104,17,FALSE),0))</f>
        <v/>
      </c>
      <c r="Q411" s="10">
        <f>IF($B411="","",$D411*'Proyección 5 años'!$E$5)</f>
        <v/>
      </c>
      <c r="R411" s="10">
        <f>IF($B411="","",$I411-SUM($J411:$N411,$P411:$Q411))</f>
        <v/>
      </c>
      <c r="S411" s="10">
        <f>IF($B411="","",IF($R411&gt;0,$R411*'Proyección 5 años'!$B$5,0))</f>
        <v/>
      </c>
      <c r="T411" s="10">
        <f>IF($B411="","",$R411-$S411)</f>
        <v/>
      </c>
      <c r="U411" s="10">
        <f>IF($B411="","",MAX(0,IFERROR(VLOOKUP($B411,'Cartera'!$A$5:$AC$104,15,FALSE)-($A411-2026+1)*VLOOKUP($B411,'Cartera'!$A$5:$AC$104,19,FALSE)*12*0.55,0)))</f>
        <v/>
      </c>
      <c r="V411" s="10">
        <f>IF($B411="","",$D411*(1+'Proyección 5 años'!$B$3)^($A411-2026))</f>
        <v/>
      </c>
      <c r="W411" s="11">
        <f>IF($B411="","",'Proyección 5 años'!$B$3)</f>
        <v/>
      </c>
      <c r="X411" s="10">
        <f>IF($B411="","",$V411-$U411)</f>
        <v/>
      </c>
      <c r="Y411" s="11">
        <f>IF($B411="","",IFERROR($T411/$D411,0))</f>
        <v/>
      </c>
    </row>
    <row r="412" ht="21" customHeight="1">
      <c r="A412" s="3" t="n"/>
      <c r="B412" s="3" t="n"/>
      <c r="C412" s="15">
        <f>IF($B412="","",IFERROR(VLOOKUP($B412,'Cartera'!$A$5:$AC$104,5,FALSE),""))</f>
        <v/>
      </c>
      <c r="D412" s="7">
        <f>IF($B412="","",IFERROR(VLOOKUP($B412,'Cartera'!$A$5:$AC$104,14,FALSE),0))</f>
        <v/>
      </c>
      <c r="E412" s="7">
        <f>IF($B412="","",IFERROR(VLOOKUP($B412,'Cartera'!$A$5:$AC$104,20,FALSE)*(1+$F412)^($A412-2026),0))</f>
        <v/>
      </c>
      <c r="F412" s="9">
        <f>IF($B412="","",IFERROR(VLOOKUP($B412,'Cartera'!$A$5:$AC$104,21,FALSE),0))</f>
        <v/>
      </c>
      <c r="G412" s="7">
        <f>IF($B412="","",$E412*12)</f>
        <v/>
      </c>
      <c r="H412" s="9">
        <f>IF($B412="","",IFERROR(VLOOKUP($B412,'Cartera'!$A$5:$AC$104,25,FALSE),'Proyección 5 años'!$E$4))</f>
        <v/>
      </c>
      <c r="I412" s="7">
        <f>IF($B412="","",$G412*$H412)</f>
        <v/>
      </c>
      <c r="J412" s="7">
        <f>IF($B412="","",IFERROR(VLOOKUP($B412,'Cartera'!$A$5:$AC$104,22,FALSE)*12,0))</f>
        <v/>
      </c>
      <c r="K412" s="7">
        <f>IF($B412="","",IFERROR(VLOOKUP($B412,'Cartera'!$A$5:$AC$104,23,FALSE),0))</f>
        <v/>
      </c>
      <c r="L412" s="7">
        <f>IF($B412="","",IFERROR(VLOOKUP($B412,'Cartera'!$A$5:$AC$104,24,FALSE),0))</f>
        <v/>
      </c>
      <c r="M412" s="7">
        <f>IF($B412="","",$I412*'Proyección 5 años'!$E$3)</f>
        <v/>
      </c>
      <c r="N412" s="7">
        <f>IF($B412="","",$I412*'Proyección 5 años'!$B$4)</f>
        <v/>
      </c>
      <c r="O412" s="7">
        <f>IF($B412="","",SUM($J412:$N412))</f>
        <v/>
      </c>
      <c r="P412" s="7">
        <f>IF($B412="","",IFERROR(VLOOKUP($B412,'Cartera'!$A$5:$AC$104,15,FALSE)*VLOOKUP($B412,'Cartera'!$A$5:$AC$104,17,FALSE),0))</f>
        <v/>
      </c>
      <c r="Q412" s="7">
        <f>IF($B412="","",$D412*'Proyección 5 años'!$E$5)</f>
        <v/>
      </c>
      <c r="R412" s="7">
        <f>IF($B412="","",$I412-SUM($J412:$N412,$P412:$Q412))</f>
        <v/>
      </c>
      <c r="S412" s="7">
        <f>IF($B412="","",IF($R412&gt;0,$R412*'Proyección 5 años'!$B$5,0))</f>
        <v/>
      </c>
      <c r="T412" s="7">
        <f>IF($B412="","",$R412-$S412)</f>
        <v/>
      </c>
      <c r="U412" s="7">
        <f>IF($B412="","",MAX(0,IFERROR(VLOOKUP($B412,'Cartera'!$A$5:$AC$104,15,FALSE)-($A412-2026+1)*VLOOKUP($B412,'Cartera'!$A$5:$AC$104,19,FALSE)*12*0.55,0)))</f>
        <v/>
      </c>
      <c r="V412" s="7">
        <f>IF($B412="","",$D412*(1+'Proyección 5 años'!$B$3)^($A412-2026))</f>
        <v/>
      </c>
      <c r="W412" s="9">
        <f>IF($B412="","",'Proyección 5 años'!$B$3)</f>
        <v/>
      </c>
      <c r="X412" s="7">
        <f>IF($B412="","",$V412-$U412)</f>
        <v/>
      </c>
      <c r="Y412" s="9">
        <f>IF($B412="","",IFERROR($T412/$D412,0))</f>
        <v/>
      </c>
    </row>
    <row r="413" ht="21" customHeight="1">
      <c r="A413" s="3" t="n"/>
      <c r="B413" s="3" t="n"/>
      <c r="C413" s="16">
        <f>IF($B413="","",IFERROR(VLOOKUP($B413,'Cartera'!$A$5:$AC$104,5,FALSE),""))</f>
        <v/>
      </c>
      <c r="D413" s="10">
        <f>IF($B413="","",IFERROR(VLOOKUP($B413,'Cartera'!$A$5:$AC$104,14,FALSE),0))</f>
        <v/>
      </c>
      <c r="E413" s="10">
        <f>IF($B413="","",IFERROR(VLOOKUP($B413,'Cartera'!$A$5:$AC$104,20,FALSE)*(1+$F413)^($A413-2026),0))</f>
        <v/>
      </c>
      <c r="F413" s="11">
        <f>IF($B413="","",IFERROR(VLOOKUP($B413,'Cartera'!$A$5:$AC$104,21,FALSE),0))</f>
        <v/>
      </c>
      <c r="G413" s="10">
        <f>IF($B413="","",$E413*12)</f>
        <v/>
      </c>
      <c r="H413" s="11">
        <f>IF($B413="","",IFERROR(VLOOKUP($B413,'Cartera'!$A$5:$AC$104,25,FALSE),'Proyección 5 años'!$E$4))</f>
        <v/>
      </c>
      <c r="I413" s="10">
        <f>IF($B413="","",$G413*$H413)</f>
        <v/>
      </c>
      <c r="J413" s="10">
        <f>IF($B413="","",IFERROR(VLOOKUP($B413,'Cartera'!$A$5:$AC$104,22,FALSE)*12,0))</f>
        <v/>
      </c>
      <c r="K413" s="10">
        <f>IF($B413="","",IFERROR(VLOOKUP($B413,'Cartera'!$A$5:$AC$104,23,FALSE),0))</f>
        <v/>
      </c>
      <c r="L413" s="10">
        <f>IF($B413="","",IFERROR(VLOOKUP($B413,'Cartera'!$A$5:$AC$104,24,FALSE),0))</f>
        <v/>
      </c>
      <c r="M413" s="10">
        <f>IF($B413="","",$I413*'Proyección 5 años'!$E$3)</f>
        <v/>
      </c>
      <c r="N413" s="10">
        <f>IF($B413="","",$I413*'Proyección 5 años'!$B$4)</f>
        <v/>
      </c>
      <c r="O413" s="10">
        <f>IF($B413="","",SUM($J413:$N413))</f>
        <v/>
      </c>
      <c r="P413" s="10">
        <f>IF($B413="","",IFERROR(VLOOKUP($B413,'Cartera'!$A$5:$AC$104,15,FALSE)*VLOOKUP($B413,'Cartera'!$A$5:$AC$104,17,FALSE),0))</f>
        <v/>
      </c>
      <c r="Q413" s="10">
        <f>IF($B413="","",$D413*'Proyección 5 años'!$E$5)</f>
        <v/>
      </c>
      <c r="R413" s="10">
        <f>IF($B413="","",$I413-SUM($J413:$N413,$P413:$Q413))</f>
        <v/>
      </c>
      <c r="S413" s="10">
        <f>IF($B413="","",IF($R413&gt;0,$R413*'Proyección 5 años'!$B$5,0))</f>
        <v/>
      </c>
      <c r="T413" s="10">
        <f>IF($B413="","",$R413-$S413)</f>
        <v/>
      </c>
      <c r="U413" s="10">
        <f>IF($B413="","",MAX(0,IFERROR(VLOOKUP($B413,'Cartera'!$A$5:$AC$104,15,FALSE)-($A413-2026+1)*VLOOKUP($B413,'Cartera'!$A$5:$AC$104,19,FALSE)*12*0.55,0)))</f>
        <v/>
      </c>
      <c r="V413" s="10">
        <f>IF($B413="","",$D413*(1+'Proyección 5 años'!$B$3)^($A413-2026))</f>
        <v/>
      </c>
      <c r="W413" s="11">
        <f>IF($B413="","",'Proyección 5 años'!$B$3)</f>
        <v/>
      </c>
      <c r="X413" s="10">
        <f>IF($B413="","",$V413-$U413)</f>
        <v/>
      </c>
      <c r="Y413" s="11">
        <f>IF($B413="","",IFERROR($T413/$D413,0))</f>
        <v/>
      </c>
    </row>
    <row r="414" ht="21" customHeight="1">
      <c r="A414" s="3" t="n"/>
      <c r="B414" s="3" t="n"/>
      <c r="C414" s="15">
        <f>IF($B414="","",IFERROR(VLOOKUP($B414,'Cartera'!$A$5:$AC$104,5,FALSE),""))</f>
        <v/>
      </c>
      <c r="D414" s="7">
        <f>IF($B414="","",IFERROR(VLOOKUP($B414,'Cartera'!$A$5:$AC$104,14,FALSE),0))</f>
        <v/>
      </c>
      <c r="E414" s="7">
        <f>IF($B414="","",IFERROR(VLOOKUP($B414,'Cartera'!$A$5:$AC$104,20,FALSE)*(1+$F414)^($A414-2026),0))</f>
        <v/>
      </c>
      <c r="F414" s="9">
        <f>IF($B414="","",IFERROR(VLOOKUP($B414,'Cartera'!$A$5:$AC$104,21,FALSE),0))</f>
        <v/>
      </c>
      <c r="G414" s="7">
        <f>IF($B414="","",$E414*12)</f>
        <v/>
      </c>
      <c r="H414" s="9">
        <f>IF($B414="","",IFERROR(VLOOKUP($B414,'Cartera'!$A$5:$AC$104,25,FALSE),'Proyección 5 años'!$E$4))</f>
        <v/>
      </c>
      <c r="I414" s="7">
        <f>IF($B414="","",$G414*$H414)</f>
        <v/>
      </c>
      <c r="J414" s="7">
        <f>IF($B414="","",IFERROR(VLOOKUP($B414,'Cartera'!$A$5:$AC$104,22,FALSE)*12,0))</f>
        <v/>
      </c>
      <c r="K414" s="7">
        <f>IF($B414="","",IFERROR(VLOOKUP($B414,'Cartera'!$A$5:$AC$104,23,FALSE),0))</f>
        <v/>
      </c>
      <c r="L414" s="7">
        <f>IF($B414="","",IFERROR(VLOOKUP($B414,'Cartera'!$A$5:$AC$104,24,FALSE),0))</f>
        <v/>
      </c>
      <c r="M414" s="7">
        <f>IF($B414="","",$I414*'Proyección 5 años'!$E$3)</f>
        <v/>
      </c>
      <c r="N414" s="7">
        <f>IF($B414="","",$I414*'Proyección 5 años'!$B$4)</f>
        <v/>
      </c>
      <c r="O414" s="7">
        <f>IF($B414="","",SUM($J414:$N414))</f>
        <v/>
      </c>
      <c r="P414" s="7">
        <f>IF($B414="","",IFERROR(VLOOKUP($B414,'Cartera'!$A$5:$AC$104,15,FALSE)*VLOOKUP($B414,'Cartera'!$A$5:$AC$104,17,FALSE),0))</f>
        <v/>
      </c>
      <c r="Q414" s="7">
        <f>IF($B414="","",$D414*'Proyección 5 años'!$E$5)</f>
        <v/>
      </c>
      <c r="R414" s="7">
        <f>IF($B414="","",$I414-SUM($J414:$N414,$P414:$Q414))</f>
        <v/>
      </c>
      <c r="S414" s="7">
        <f>IF($B414="","",IF($R414&gt;0,$R414*'Proyección 5 años'!$B$5,0))</f>
        <v/>
      </c>
      <c r="T414" s="7">
        <f>IF($B414="","",$R414-$S414)</f>
        <v/>
      </c>
      <c r="U414" s="7">
        <f>IF($B414="","",MAX(0,IFERROR(VLOOKUP($B414,'Cartera'!$A$5:$AC$104,15,FALSE)-($A414-2026+1)*VLOOKUP($B414,'Cartera'!$A$5:$AC$104,19,FALSE)*12*0.55,0)))</f>
        <v/>
      </c>
      <c r="V414" s="7">
        <f>IF($B414="","",$D414*(1+'Proyección 5 años'!$B$3)^($A414-2026))</f>
        <v/>
      </c>
      <c r="W414" s="9">
        <f>IF($B414="","",'Proyección 5 años'!$B$3)</f>
        <v/>
      </c>
      <c r="X414" s="7">
        <f>IF($B414="","",$V414-$U414)</f>
        <v/>
      </c>
      <c r="Y414" s="9">
        <f>IF($B414="","",IFERROR($T414/$D414,0))</f>
        <v/>
      </c>
    </row>
    <row r="415" ht="21" customHeight="1">
      <c r="A415" s="3" t="n"/>
      <c r="B415" s="3" t="n"/>
      <c r="C415" s="16">
        <f>IF($B415="","",IFERROR(VLOOKUP($B415,'Cartera'!$A$5:$AC$104,5,FALSE),""))</f>
        <v/>
      </c>
      <c r="D415" s="10">
        <f>IF($B415="","",IFERROR(VLOOKUP($B415,'Cartera'!$A$5:$AC$104,14,FALSE),0))</f>
        <v/>
      </c>
      <c r="E415" s="10">
        <f>IF($B415="","",IFERROR(VLOOKUP($B415,'Cartera'!$A$5:$AC$104,20,FALSE)*(1+$F415)^($A415-2026),0))</f>
        <v/>
      </c>
      <c r="F415" s="11">
        <f>IF($B415="","",IFERROR(VLOOKUP($B415,'Cartera'!$A$5:$AC$104,21,FALSE),0))</f>
        <v/>
      </c>
      <c r="G415" s="10">
        <f>IF($B415="","",$E415*12)</f>
        <v/>
      </c>
      <c r="H415" s="11">
        <f>IF($B415="","",IFERROR(VLOOKUP($B415,'Cartera'!$A$5:$AC$104,25,FALSE),'Proyección 5 años'!$E$4))</f>
        <v/>
      </c>
      <c r="I415" s="10">
        <f>IF($B415="","",$G415*$H415)</f>
        <v/>
      </c>
      <c r="J415" s="10">
        <f>IF($B415="","",IFERROR(VLOOKUP($B415,'Cartera'!$A$5:$AC$104,22,FALSE)*12,0))</f>
        <v/>
      </c>
      <c r="K415" s="10">
        <f>IF($B415="","",IFERROR(VLOOKUP($B415,'Cartera'!$A$5:$AC$104,23,FALSE),0))</f>
        <v/>
      </c>
      <c r="L415" s="10">
        <f>IF($B415="","",IFERROR(VLOOKUP($B415,'Cartera'!$A$5:$AC$104,24,FALSE),0))</f>
        <v/>
      </c>
      <c r="M415" s="10">
        <f>IF($B415="","",$I415*'Proyección 5 años'!$E$3)</f>
        <v/>
      </c>
      <c r="N415" s="10">
        <f>IF($B415="","",$I415*'Proyección 5 años'!$B$4)</f>
        <v/>
      </c>
      <c r="O415" s="10">
        <f>IF($B415="","",SUM($J415:$N415))</f>
        <v/>
      </c>
      <c r="P415" s="10">
        <f>IF($B415="","",IFERROR(VLOOKUP($B415,'Cartera'!$A$5:$AC$104,15,FALSE)*VLOOKUP($B415,'Cartera'!$A$5:$AC$104,17,FALSE),0))</f>
        <v/>
      </c>
      <c r="Q415" s="10">
        <f>IF($B415="","",$D415*'Proyección 5 años'!$E$5)</f>
        <v/>
      </c>
      <c r="R415" s="10">
        <f>IF($B415="","",$I415-SUM($J415:$N415,$P415:$Q415))</f>
        <v/>
      </c>
      <c r="S415" s="10">
        <f>IF($B415="","",IF($R415&gt;0,$R415*'Proyección 5 años'!$B$5,0))</f>
        <v/>
      </c>
      <c r="T415" s="10">
        <f>IF($B415="","",$R415-$S415)</f>
        <v/>
      </c>
      <c r="U415" s="10">
        <f>IF($B415="","",MAX(0,IFERROR(VLOOKUP($B415,'Cartera'!$A$5:$AC$104,15,FALSE)-($A415-2026+1)*VLOOKUP($B415,'Cartera'!$A$5:$AC$104,19,FALSE)*12*0.55,0)))</f>
        <v/>
      </c>
      <c r="V415" s="10">
        <f>IF($B415="","",$D415*(1+'Proyección 5 años'!$B$3)^($A415-2026))</f>
        <v/>
      </c>
      <c r="W415" s="11">
        <f>IF($B415="","",'Proyección 5 años'!$B$3)</f>
        <v/>
      </c>
      <c r="X415" s="10">
        <f>IF($B415="","",$V415-$U415)</f>
        <v/>
      </c>
      <c r="Y415" s="11">
        <f>IF($B415="","",IFERROR($T415/$D415,0))</f>
        <v/>
      </c>
    </row>
    <row r="416" ht="21" customHeight="1">
      <c r="A416" s="3" t="n"/>
      <c r="B416" s="3" t="n"/>
      <c r="C416" s="15">
        <f>IF($B416="","",IFERROR(VLOOKUP($B416,'Cartera'!$A$5:$AC$104,5,FALSE),""))</f>
        <v/>
      </c>
      <c r="D416" s="7">
        <f>IF($B416="","",IFERROR(VLOOKUP($B416,'Cartera'!$A$5:$AC$104,14,FALSE),0))</f>
        <v/>
      </c>
      <c r="E416" s="7">
        <f>IF($B416="","",IFERROR(VLOOKUP($B416,'Cartera'!$A$5:$AC$104,20,FALSE)*(1+$F416)^($A416-2026),0))</f>
        <v/>
      </c>
      <c r="F416" s="9">
        <f>IF($B416="","",IFERROR(VLOOKUP($B416,'Cartera'!$A$5:$AC$104,21,FALSE),0))</f>
        <v/>
      </c>
      <c r="G416" s="7">
        <f>IF($B416="","",$E416*12)</f>
        <v/>
      </c>
      <c r="H416" s="9">
        <f>IF($B416="","",IFERROR(VLOOKUP($B416,'Cartera'!$A$5:$AC$104,25,FALSE),'Proyección 5 años'!$E$4))</f>
        <v/>
      </c>
      <c r="I416" s="7">
        <f>IF($B416="","",$G416*$H416)</f>
        <v/>
      </c>
      <c r="J416" s="7">
        <f>IF($B416="","",IFERROR(VLOOKUP($B416,'Cartera'!$A$5:$AC$104,22,FALSE)*12,0))</f>
        <v/>
      </c>
      <c r="K416" s="7">
        <f>IF($B416="","",IFERROR(VLOOKUP($B416,'Cartera'!$A$5:$AC$104,23,FALSE),0))</f>
        <v/>
      </c>
      <c r="L416" s="7">
        <f>IF($B416="","",IFERROR(VLOOKUP($B416,'Cartera'!$A$5:$AC$104,24,FALSE),0))</f>
        <v/>
      </c>
      <c r="M416" s="7">
        <f>IF($B416="","",$I416*'Proyección 5 años'!$E$3)</f>
        <v/>
      </c>
      <c r="N416" s="7">
        <f>IF($B416="","",$I416*'Proyección 5 años'!$B$4)</f>
        <v/>
      </c>
      <c r="O416" s="7">
        <f>IF($B416="","",SUM($J416:$N416))</f>
        <v/>
      </c>
      <c r="P416" s="7">
        <f>IF($B416="","",IFERROR(VLOOKUP($B416,'Cartera'!$A$5:$AC$104,15,FALSE)*VLOOKUP($B416,'Cartera'!$A$5:$AC$104,17,FALSE),0))</f>
        <v/>
      </c>
      <c r="Q416" s="7">
        <f>IF($B416="","",$D416*'Proyección 5 años'!$E$5)</f>
        <v/>
      </c>
      <c r="R416" s="7">
        <f>IF($B416="","",$I416-SUM($J416:$N416,$P416:$Q416))</f>
        <v/>
      </c>
      <c r="S416" s="7">
        <f>IF($B416="","",IF($R416&gt;0,$R416*'Proyección 5 años'!$B$5,0))</f>
        <v/>
      </c>
      <c r="T416" s="7">
        <f>IF($B416="","",$R416-$S416)</f>
        <v/>
      </c>
      <c r="U416" s="7">
        <f>IF($B416="","",MAX(0,IFERROR(VLOOKUP($B416,'Cartera'!$A$5:$AC$104,15,FALSE)-($A416-2026+1)*VLOOKUP($B416,'Cartera'!$A$5:$AC$104,19,FALSE)*12*0.55,0)))</f>
        <v/>
      </c>
      <c r="V416" s="7">
        <f>IF($B416="","",$D416*(1+'Proyección 5 años'!$B$3)^($A416-2026))</f>
        <v/>
      </c>
      <c r="W416" s="9">
        <f>IF($B416="","",'Proyección 5 años'!$B$3)</f>
        <v/>
      </c>
      <c r="X416" s="7">
        <f>IF($B416="","",$V416-$U416)</f>
        <v/>
      </c>
      <c r="Y416" s="9">
        <f>IF($B416="","",IFERROR($T416/$D416,0))</f>
        <v/>
      </c>
    </row>
    <row r="417" ht="21" customHeight="1">
      <c r="A417" s="3" t="n"/>
      <c r="B417" s="3" t="n"/>
      <c r="C417" s="16">
        <f>IF($B417="","",IFERROR(VLOOKUP($B417,'Cartera'!$A$5:$AC$104,5,FALSE),""))</f>
        <v/>
      </c>
      <c r="D417" s="10">
        <f>IF($B417="","",IFERROR(VLOOKUP($B417,'Cartera'!$A$5:$AC$104,14,FALSE),0))</f>
        <v/>
      </c>
      <c r="E417" s="10">
        <f>IF($B417="","",IFERROR(VLOOKUP($B417,'Cartera'!$A$5:$AC$104,20,FALSE)*(1+$F417)^($A417-2026),0))</f>
        <v/>
      </c>
      <c r="F417" s="11">
        <f>IF($B417="","",IFERROR(VLOOKUP($B417,'Cartera'!$A$5:$AC$104,21,FALSE),0))</f>
        <v/>
      </c>
      <c r="G417" s="10">
        <f>IF($B417="","",$E417*12)</f>
        <v/>
      </c>
      <c r="H417" s="11">
        <f>IF($B417="","",IFERROR(VLOOKUP($B417,'Cartera'!$A$5:$AC$104,25,FALSE),'Proyección 5 años'!$E$4))</f>
        <v/>
      </c>
      <c r="I417" s="10">
        <f>IF($B417="","",$G417*$H417)</f>
        <v/>
      </c>
      <c r="J417" s="10">
        <f>IF($B417="","",IFERROR(VLOOKUP($B417,'Cartera'!$A$5:$AC$104,22,FALSE)*12,0))</f>
        <v/>
      </c>
      <c r="K417" s="10">
        <f>IF($B417="","",IFERROR(VLOOKUP($B417,'Cartera'!$A$5:$AC$104,23,FALSE),0))</f>
        <v/>
      </c>
      <c r="L417" s="10">
        <f>IF($B417="","",IFERROR(VLOOKUP($B417,'Cartera'!$A$5:$AC$104,24,FALSE),0))</f>
        <v/>
      </c>
      <c r="M417" s="10">
        <f>IF($B417="","",$I417*'Proyección 5 años'!$E$3)</f>
        <v/>
      </c>
      <c r="N417" s="10">
        <f>IF($B417="","",$I417*'Proyección 5 años'!$B$4)</f>
        <v/>
      </c>
      <c r="O417" s="10">
        <f>IF($B417="","",SUM($J417:$N417))</f>
        <v/>
      </c>
      <c r="P417" s="10">
        <f>IF($B417="","",IFERROR(VLOOKUP($B417,'Cartera'!$A$5:$AC$104,15,FALSE)*VLOOKUP($B417,'Cartera'!$A$5:$AC$104,17,FALSE),0))</f>
        <v/>
      </c>
      <c r="Q417" s="10">
        <f>IF($B417="","",$D417*'Proyección 5 años'!$E$5)</f>
        <v/>
      </c>
      <c r="R417" s="10">
        <f>IF($B417="","",$I417-SUM($J417:$N417,$P417:$Q417))</f>
        <v/>
      </c>
      <c r="S417" s="10">
        <f>IF($B417="","",IF($R417&gt;0,$R417*'Proyección 5 años'!$B$5,0))</f>
        <v/>
      </c>
      <c r="T417" s="10">
        <f>IF($B417="","",$R417-$S417)</f>
        <v/>
      </c>
      <c r="U417" s="10">
        <f>IF($B417="","",MAX(0,IFERROR(VLOOKUP($B417,'Cartera'!$A$5:$AC$104,15,FALSE)-($A417-2026+1)*VLOOKUP($B417,'Cartera'!$A$5:$AC$104,19,FALSE)*12*0.55,0)))</f>
        <v/>
      </c>
      <c r="V417" s="10">
        <f>IF($B417="","",$D417*(1+'Proyección 5 años'!$B$3)^($A417-2026))</f>
        <v/>
      </c>
      <c r="W417" s="11">
        <f>IF($B417="","",'Proyección 5 años'!$B$3)</f>
        <v/>
      </c>
      <c r="X417" s="10">
        <f>IF($B417="","",$V417-$U417)</f>
        <v/>
      </c>
      <c r="Y417" s="11">
        <f>IF($B417="","",IFERROR($T417/$D417,0))</f>
        <v/>
      </c>
    </row>
    <row r="418" ht="21" customHeight="1">
      <c r="A418" s="3" t="n"/>
      <c r="B418" s="3" t="n"/>
      <c r="C418" s="15">
        <f>IF($B418="","",IFERROR(VLOOKUP($B418,'Cartera'!$A$5:$AC$104,5,FALSE),""))</f>
        <v/>
      </c>
      <c r="D418" s="7">
        <f>IF($B418="","",IFERROR(VLOOKUP($B418,'Cartera'!$A$5:$AC$104,14,FALSE),0))</f>
        <v/>
      </c>
      <c r="E418" s="7">
        <f>IF($B418="","",IFERROR(VLOOKUP($B418,'Cartera'!$A$5:$AC$104,20,FALSE)*(1+$F418)^($A418-2026),0))</f>
        <v/>
      </c>
      <c r="F418" s="9">
        <f>IF($B418="","",IFERROR(VLOOKUP($B418,'Cartera'!$A$5:$AC$104,21,FALSE),0))</f>
        <v/>
      </c>
      <c r="G418" s="7">
        <f>IF($B418="","",$E418*12)</f>
        <v/>
      </c>
      <c r="H418" s="9">
        <f>IF($B418="","",IFERROR(VLOOKUP($B418,'Cartera'!$A$5:$AC$104,25,FALSE),'Proyección 5 años'!$E$4))</f>
        <v/>
      </c>
      <c r="I418" s="7">
        <f>IF($B418="","",$G418*$H418)</f>
        <v/>
      </c>
      <c r="J418" s="7">
        <f>IF($B418="","",IFERROR(VLOOKUP($B418,'Cartera'!$A$5:$AC$104,22,FALSE)*12,0))</f>
        <v/>
      </c>
      <c r="K418" s="7">
        <f>IF($B418="","",IFERROR(VLOOKUP($B418,'Cartera'!$A$5:$AC$104,23,FALSE),0))</f>
        <v/>
      </c>
      <c r="L418" s="7">
        <f>IF($B418="","",IFERROR(VLOOKUP($B418,'Cartera'!$A$5:$AC$104,24,FALSE),0))</f>
        <v/>
      </c>
      <c r="M418" s="7">
        <f>IF($B418="","",$I418*'Proyección 5 años'!$E$3)</f>
        <v/>
      </c>
      <c r="N418" s="7">
        <f>IF($B418="","",$I418*'Proyección 5 años'!$B$4)</f>
        <v/>
      </c>
      <c r="O418" s="7">
        <f>IF($B418="","",SUM($J418:$N418))</f>
        <v/>
      </c>
      <c r="P418" s="7">
        <f>IF($B418="","",IFERROR(VLOOKUP($B418,'Cartera'!$A$5:$AC$104,15,FALSE)*VLOOKUP($B418,'Cartera'!$A$5:$AC$104,17,FALSE),0))</f>
        <v/>
      </c>
      <c r="Q418" s="7">
        <f>IF($B418="","",$D418*'Proyección 5 años'!$E$5)</f>
        <v/>
      </c>
      <c r="R418" s="7">
        <f>IF($B418="","",$I418-SUM($J418:$N418,$P418:$Q418))</f>
        <v/>
      </c>
      <c r="S418" s="7">
        <f>IF($B418="","",IF($R418&gt;0,$R418*'Proyección 5 años'!$B$5,0))</f>
        <v/>
      </c>
      <c r="T418" s="7">
        <f>IF($B418="","",$R418-$S418)</f>
        <v/>
      </c>
      <c r="U418" s="7">
        <f>IF($B418="","",MAX(0,IFERROR(VLOOKUP($B418,'Cartera'!$A$5:$AC$104,15,FALSE)-($A418-2026+1)*VLOOKUP($B418,'Cartera'!$A$5:$AC$104,19,FALSE)*12*0.55,0)))</f>
        <v/>
      </c>
      <c r="V418" s="7">
        <f>IF($B418="","",$D418*(1+'Proyección 5 años'!$B$3)^($A418-2026))</f>
        <v/>
      </c>
      <c r="W418" s="9">
        <f>IF($B418="","",'Proyección 5 años'!$B$3)</f>
        <v/>
      </c>
      <c r="X418" s="7">
        <f>IF($B418="","",$V418-$U418)</f>
        <v/>
      </c>
      <c r="Y418" s="9">
        <f>IF($B418="","",IFERROR($T418/$D418,0))</f>
        <v/>
      </c>
    </row>
    <row r="419" ht="21" customHeight="1">
      <c r="A419" s="3" t="n"/>
      <c r="B419" s="3" t="n"/>
      <c r="C419" s="16">
        <f>IF($B419="","",IFERROR(VLOOKUP($B419,'Cartera'!$A$5:$AC$104,5,FALSE),""))</f>
        <v/>
      </c>
      <c r="D419" s="10">
        <f>IF($B419="","",IFERROR(VLOOKUP($B419,'Cartera'!$A$5:$AC$104,14,FALSE),0))</f>
        <v/>
      </c>
      <c r="E419" s="10">
        <f>IF($B419="","",IFERROR(VLOOKUP($B419,'Cartera'!$A$5:$AC$104,20,FALSE)*(1+$F419)^($A419-2026),0))</f>
        <v/>
      </c>
      <c r="F419" s="11">
        <f>IF($B419="","",IFERROR(VLOOKUP($B419,'Cartera'!$A$5:$AC$104,21,FALSE),0))</f>
        <v/>
      </c>
      <c r="G419" s="10">
        <f>IF($B419="","",$E419*12)</f>
        <v/>
      </c>
      <c r="H419" s="11">
        <f>IF($B419="","",IFERROR(VLOOKUP($B419,'Cartera'!$A$5:$AC$104,25,FALSE),'Proyección 5 años'!$E$4))</f>
        <v/>
      </c>
      <c r="I419" s="10">
        <f>IF($B419="","",$G419*$H419)</f>
        <v/>
      </c>
      <c r="J419" s="10">
        <f>IF($B419="","",IFERROR(VLOOKUP($B419,'Cartera'!$A$5:$AC$104,22,FALSE)*12,0))</f>
        <v/>
      </c>
      <c r="K419" s="10">
        <f>IF($B419="","",IFERROR(VLOOKUP($B419,'Cartera'!$A$5:$AC$104,23,FALSE),0))</f>
        <v/>
      </c>
      <c r="L419" s="10">
        <f>IF($B419="","",IFERROR(VLOOKUP($B419,'Cartera'!$A$5:$AC$104,24,FALSE),0))</f>
        <v/>
      </c>
      <c r="M419" s="10">
        <f>IF($B419="","",$I419*'Proyección 5 años'!$E$3)</f>
        <v/>
      </c>
      <c r="N419" s="10">
        <f>IF($B419="","",$I419*'Proyección 5 años'!$B$4)</f>
        <v/>
      </c>
      <c r="O419" s="10">
        <f>IF($B419="","",SUM($J419:$N419))</f>
        <v/>
      </c>
      <c r="P419" s="10">
        <f>IF($B419="","",IFERROR(VLOOKUP($B419,'Cartera'!$A$5:$AC$104,15,FALSE)*VLOOKUP($B419,'Cartera'!$A$5:$AC$104,17,FALSE),0))</f>
        <v/>
      </c>
      <c r="Q419" s="10">
        <f>IF($B419="","",$D419*'Proyección 5 años'!$E$5)</f>
        <v/>
      </c>
      <c r="R419" s="10">
        <f>IF($B419="","",$I419-SUM($J419:$N419,$P419:$Q419))</f>
        <v/>
      </c>
      <c r="S419" s="10">
        <f>IF($B419="","",IF($R419&gt;0,$R419*'Proyección 5 años'!$B$5,0))</f>
        <v/>
      </c>
      <c r="T419" s="10">
        <f>IF($B419="","",$R419-$S419)</f>
        <v/>
      </c>
      <c r="U419" s="10">
        <f>IF($B419="","",MAX(0,IFERROR(VLOOKUP($B419,'Cartera'!$A$5:$AC$104,15,FALSE)-($A419-2026+1)*VLOOKUP($B419,'Cartera'!$A$5:$AC$104,19,FALSE)*12*0.55,0)))</f>
        <v/>
      </c>
      <c r="V419" s="10">
        <f>IF($B419="","",$D419*(1+'Proyección 5 años'!$B$3)^($A419-2026))</f>
        <v/>
      </c>
      <c r="W419" s="11">
        <f>IF($B419="","",'Proyección 5 años'!$B$3)</f>
        <v/>
      </c>
      <c r="X419" s="10">
        <f>IF($B419="","",$V419-$U419)</f>
        <v/>
      </c>
      <c r="Y419" s="11">
        <f>IF($B419="","",IFERROR($T419/$D419,0))</f>
        <v/>
      </c>
    </row>
    <row r="420" ht="21" customHeight="1">
      <c r="A420" s="3" t="n"/>
      <c r="B420" s="3" t="n"/>
      <c r="C420" s="15">
        <f>IF($B420="","",IFERROR(VLOOKUP($B420,'Cartera'!$A$5:$AC$104,5,FALSE),""))</f>
        <v/>
      </c>
      <c r="D420" s="7">
        <f>IF($B420="","",IFERROR(VLOOKUP($B420,'Cartera'!$A$5:$AC$104,14,FALSE),0))</f>
        <v/>
      </c>
      <c r="E420" s="7">
        <f>IF($B420="","",IFERROR(VLOOKUP($B420,'Cartera'!$A$5:$AC$104,20,FALSE)*(1+$F420)^($A420-2026),0))</f>
        <v/>
      </c>
      <c r="F420" s="9">
        <f>IF($B420="","",IFERROR(VLOOKUP($B420,'Cartera'!$A$5:$AC$104,21,FALSE),0))</f>
        <v/>
      </c>
      <c r="G420" s="7">
        <f>IF($B420="","",$E420*12)</f>
        <v/>
      </c>
      <c r="H420" s="9">
        <f>IF($B420="","",IFERROR(VLOOKUP($B420,'Cartera'!$A$5:$AC$104,25,FALSE),'Proyección 5 años'!$E$4))</f>
        <v/>
      </c>
      <c r="I420" s="7">
        <f>IF($B420="","",$G420*$H420)</f>
        <v/>
      </c>
      <c r="J420" s="7">
        <f>IF($B420="","",IFERROR(VLOOKUP($B420,'Cartera'!$A$5:$AC$104,22,FALSE)*12,0))</f>
        <v/>
      </c>
      <c r="K420" s="7">
        <f>IF($B420="","",IFERROR(VLOOKUP($B420,'Cartera'!$A$5:$AC$104,23,FALSE),0))</f>
        <v/>
      </c>
      <c r="L420" s="7">
        <f>IF($B420="","",IFERROR(VLOOKUP($B420,'Cartera'!$A$5:$AC$104,24,FALSE),0))</f>
        <v/>
      </c>
      <c r="M420" s="7">
        <f>IF($B420="","",$I420*'Proyección 5 años'!$E$3)</f>
        <v/>
      </c>
      <c r="N420" s="7">
        <f>IF($B420="","",$I420*'Proyección 5 años'!$B$4)</f>
        <v/>
      </c>
      <c r="O420" s="7">
        <f>IF($B420="","",SUM($J420:$N420))</f>
        <v/>
      </c>
      <c r="P420" s="7">
        <f>IF($B420="","",IFERROR(VLOOKUP($B420,'Cartera'!$A$5:$AC$104,15,FALSE)*VLOOKUP($B420,'Cartera'!$A$5:$AC$104,17,FALSE),0))</f>
        <v/>
      </c>
      <c r="Q420" s="7">
        <f>IF($B420="","",$D420*'Proyección 5 años'!$E$5)</f>
        <v/>
      </c>
      <c r="R420" s="7">
        <f>IF($B420="","",$I420-SUM($J420:$N420,$P420:$Q420))</f>
        <v/>
      </c>
      <c r="S420" s="7">
        <f>IF($B420="","",IF($R420&gt;0,$R420*'Proyección 5 años'!$B$5,0))</f>
        <v/>
      </c>
      <c r="T420" s="7">
        <f>IF($B420="","",$R420-$S420)</f>
        <v/>
      </c>
      <c r="U420" s="7">
        <f>IF($B420="","",MAX(0,IFERROR(VLOOKUP($B420,'Cartera'!$A$5:$AC$104,15,FALSE)-($A420-2026+1)*VLOOKUP($B420,'Cartera'!$A$5:$AC$104,19,FALSE)*12*0.55,0)))</f>
        <v/>
      </c>
      <c r="V420" s="7">
        <f>IF($B420="","",$D420*(1+'Proyección 5 años'!$B$3)^($A420-2026))</f>
        <v/>
      </c>
      <c r="W420" s="9">
        <f>IF($B420="","",'Proyección 5 años'!$B$3)</f>
        <v/>
      </c>
      <c r="X420" s="7">
        <f>IF($B420="","",$V420-$U420)</f>
        <v/>
      </c>
      <c r="Y420" s="9">
        <f>IF($B420="","",IFERROR($T420/$D420,0))</f>
        <v/>
      </c>
    </row>
    <row r="421" ht="21" customHeight="1">
      <c r="A421" s="3" t="n"/>
      <c r="B421" s="3" t="n"/>
      <c r="C421" s="16">
        <f>IF($B421="","",IFERROR(VLOOKUP($B421,'Cartera'!$A$5:$AC$104,5,FALSE),""))</f>
        <v/>
      </c>
      <c r="D421" s="10">
        <f>IF($B421="","",IFERROR(VLOOKUP($B421,'Cartera'!$A$5:$AC$104,14,FALSE),0))</f>
        <v/>
      </c>
      <c r="E421" s="10">
        <f>IF($B421="","",IFERROR(VLOOKUP($B421,'Cartera'!$A$5:$AC$104,20,FALSE)*(1+$F421)^($A421-2026),0))</f>
        <v/>
      </c>
      <c r="F421" s="11">
        <f>IF($B421="","",IFERROR(VLOOKUP($B421,'Cartera'!$A$5:$AC$104,21,FALSE),0))</f>
        <v/>
      </c>
      <c r="G421" s="10">
        <f>IF($B421="","",$E421*12)</f>
        <v/>
      </c>
      <c r="H421" s="11">
        <f>IF($B421="","",IFERROR(VLOOKUP($B421,'Cartera'!$A$5:$AC$104,25,FALSE),'Proyección 5 años'!$E$4))</f>
        <v/>
      </c>
      <c r="I421" s="10">
        <f>IF($B421="","",$G421*$H421)</f>
        <v/>
      </c>
      <c r="J421" s="10">
        <f>IF($B421="","",IFERROR(VLOOKUP($B421,'Cartera'!$A$5:$AC$104,22,FALSE)*12,0))</f>
        <v/>
      </c>
      <c r="K421" s="10">
        <f>IF($B421="","",IFERROR(VLOOKUP($B421,'Cartera'!$A$5:$AC$104,23,FALSE),0))</f>
        <v/>
      </c>
      <c r="L421" s="10">
        <f>IF($B421="","",IFERROR(VLOOKUP($B421,'Cartera'!$A$5:$AC$104,24,FALSE),0))</f>
        <v/>
      </c>
      <c r="M421" s="10">
        <f>IF($B421="","",$I421*'Proyección 5 años'!$E$3)</f>
        <v/>
      </c>
      <c r="N421" s="10">
        <f>IF($B421="","",$I421*'Proyección 5 años'!$B$4)</f>
        <v/>
      </c>
      <c r="O421" s="10">
        <f>IF($B421="","",SUM($J421:$N421))</f>
        <v/>
      </c>
      <c r="P421" s="10">
        <f>IF($B421="","",IFERROR(VLOOKUP($B421,'Cartera'!$A$5:$AC$104,15,FALSE)*VLOOKUP($B421,'Cartera'!$A$5:$AC$104,17,FALSE),0))</f>
        <v/>
      </c>
      <c r="Q421" s="10">
        <f>IF($B421="","",$D421*'Proyección 5 años'!$E$5)</f>
        <v/>
      </c>
      <c r="R421" s="10">
        <f>IF($B421="","",$I421-SUM($J421:$N421,$P421:$Q421))</f>
        <v/>
      </c>
      <c r="S421" s="10">
        <f>IF($B421="","",IF($R421&gt;0,$R421*'Proyección 5 años'!$B$5,0))</f>
        <v/>
      </c>
      <c r="T421" s="10">
        <f>IF($B421="","",$R421-$S421)</f>
        <v/>
      </c>
      <c r="U421" s="10">
        <f>IF($B421="","",MAX(0,IFERROR(VLOOKUP($B421,'Cartera'!$A$5:$AC$104,15,FALSE)-($A421-2026+1)*VLOOKUP($B421,'Cartera'!$A$5:$AC$104,19,FALSE)*12*0.55,0)))</f>
        <v/>
      </c>
      <c r="V421" s="10">
        <f>IF($B421="","",$D421*(1+'Proyección 5 años'!$B$3)^($A421-2026))</f>
        <v/>
      </c>
      <c r="W421" s="11">
        <f>IF($B421="","",'Proyección 5 años'!$B$3)</f>
        <v/>
      </c>
      <c r="X421" s="10">
        <f>IF($B421="","",$V421-$U421)</f>
        <v/>
      </c>
      <c r="Y421" s="11">
        <f>IF($B421="","",IFERROR($T421/$D421,0))</f>
        <v/>
      </c>
    </row>
    <row r="422" ht="21" customHeight="1">
      <c r="A422" s="3" t="n"/>
      <c r="B422" s="3" t="n"/>
      <c r="C422" s="15">
        <f>IF($B422="","",IFERROR(VLOOKUP($B422,'Cartera'!$A$5:$AC$104,5,FALSE),""))</f>
        <v/>
      </c>
      <c r="D422" s="7">
        <f>IF($B422="","",IFERROR(VLOOKUP($B422,'Cartera'!$A$5:$AC$104,14,FALSE),0))</f>
        <v/>
      </c>
      <c r="E422" s="7">
        <f>IF($B422="","",IFERROR(VLOOKUP($B422,'Cartera'!$A$5:$AC$104,20,FALSE)*(1+$F422)^($A422-2026),0))</f>
        <v/>
      </c>
      <c r="F422" s="9">
        <f>IF($B422="","",IFERROR(VLOOKUP($B422,'Cartera'!$A$5:$AC$104,21,FALSE),0))</f>
        <v/>
      </c>
      <c r="G422" s="7">
        <f>IF($B422="","",$E422*12)</f>
        <v/>
      </c>
      <c r="H422" s="9">
        <f>IF($B422="","",IFERROR(VLOOKUP($B422,'Cartera'!$A$5:$AC$104,25,FALSE),'Proyección 5 años'!$E$4))</f>
        <v/>
      </c>
      <c r="I422" s="7">
        <f>IF($B422="","",$G422*$H422)</f>
        <v/>
      </c>
      <c r="J422" s="7">
        <f>IF($B422="","",IFERROR(VLOOKUP($B422,'Cartera'!$A$5:$AC$104,22,FALSE)*12,0))</f>
        <v/>
      </c>
      <c r="K422" s="7">
        <f>IF($B422="","",IFERROR(VLOOKUP($B422,'Cartera'!$A$5:$AC$104,23,FALSE),0))</f>
        <v/>
      </c>
      <c r="L422" s="7">
        <f>IF($B422="","",IFERROR(VLOOKUP($B422,'Cartera'!$A$5:$AC$104,24,FALSE),0))</f>
        <v/>
      </c>
      <c r="M422" s="7">
        <f>IF($B422="","",$I422*'Proyección 5 años'!$E$3)</f>
        <v/>
      </c>
      <c r="N422" s="7">
        <f>IF($B422="","",$I422*'Proyección 5 años'!$B$4)</f>
        <v/>
      </c>
      <c r="O422" s="7">
        <f>IF($B422="","",SUM($J422:$N422))</f>
        <v/>
      </c>
      <c r="P422" s="7">
        <f>IF($B422="","",IFERROR(VLOOKUP($B422,'Cartera'!$A$5:$AC$104,15,FALSE)*VLOOKUP($B422,'Cartera'!$A$5:$AC$104,17,FALSE),0))</f>
        <v/>
      </c>
      <c r="Q422" s="7">
        <f>IF($B422="","",$D422*'Proyección 5 años'!$E$5)</f>
        <v/>
      </c>
      <c r="R422" s="7">
        <f>IF($B422="","",$I422-SUM($J422:$N422,$P422:$Q422))</f>
        <v/>
      </c>
      <c r="S422" s="7">
        <f>IF($B422="","",IF($R422&gt;0,$R422*'Proyección 5 años'!$B$5,0))</f>
        <v/>
      </c>
      <c r="T422" s="7">
        <f>IF($B422="","",$R422-$S422)</f>
        <v/>
      </c>
      <c r="U422" s="7">
        <f>IF($B422="","",MAX(0,IFERROR(VLOOKUP($B422,'Cartera'!$A$5:$AC$104,15,FALSE)-($A422-2026+1)*VLOOKUP($B422,'Cartera'!$A$5:$AC$104,19,FALSE)*12*0.55,0)))</f>
        <v/>
      </c>
      <c r="V422" s="7">
        <f>IF($B422="","",$D422*(1+'Proyección 5 años'!$B$3)^($A422-2026))</f>
        <v/>
      </c>
      <c r="W422" s="9">
        <f>IF($B422="","",'Proyección 5 años'!$B$3)</f>
        <v/>
      </c>
      <c r="X422" s="7">
        <f>IF($B422="","",$V422-$U422)</f>
        <v/>
      </c>
      <c r="Y422" s="9">
        <f>IF($B422="","",IFERROR($T422/$D422,0))</f>
        <v/>
      </c>
    </row>
    <row r="423" ht="21" customHeight="1">
      <c r="A423" s="3" t="n"/>
      <c r="B423" s="3" t="n"/>
      <c r="C423" s="16">
        <f>IF($B423="","",IFERROR(VLOOKUP($B423,'Cartera'!$A$5:$AC$104,5,FALSE),""))</f>
        <v/>
      </c>
      <c r="D423" s="10">
        <f>IF($B423="","",IFERROR(VLOOKUP($B423,'Cartera'!$A$5:$AC$104,14,FALSE),0))</f>
        <v/>
      </c>
      <c r="E423" s="10">
        <f>IF($B423="","",IFERROR(VLOOKUP($B423,'Cartera'!$A$5:$AC$104,20,FALSE)*(1+$F423)^($A423-2026),0))</f>
        <v/>
      </c>
      <c r="F423" s="11">
        <f>IF($B423="","",IFERROR(VLOOKUP($B423,'Cartera'!$A$5:$AC$104,21,FALSE),0))</f>
        <v/>
      </c>
      <c r="G423" s="10">
        <f>IF($B423="","",$E423*12)</f>
        <v/>
      </c>
      <c r="H423" s="11">
        <f>IF($B423="","",IFERROR(VLOOKUP($B423,'Cartera'!$A$5:$AC$104,25,FALSE),'Proyección 5 años'!$E$4))</f>
        <v/>
      </c>
      <c r="I423" s="10">
        <f>IF($B423="","",$G423*$H423)</f>
        <v/>
      </c>
      <c r="J423" s="10">
        <f>IF($B423="","",IFERROR(VLOOKUP($B423,'Cartera'!$A$5:$AC$104,22,FALSE)*12,0))</f>
        <v/>
      </c>
      <c r="K423" s="10">
        <f>IF($B423="","",IFERROR(VLOOKUP($B423,'Cartera'!$A$5:$AC$104,23,FALSE),0))</f>
        <v/>
      </c>
      <c r="L423" s="10">
        <f>IF($B423="","",IFERROR(VLOOKUP($B423,'Cartera'!$A$5:$AC$104,24,FALSE),0))</f>
        <v/>
      </c>
      <c r="M423" s="10">
        <f>IF($B423="","",$I423*'Proyección 5 años'!$E$3)</f>
        <v/>
      </c>
      <c r="N423" s="10">
        <f>IF($B423="","",$I423*'Proyección 5 años'!$B$4)</f>
        <v/>
      </c>
      <c r="O423" s="10">
        <f>IF($B423="","",SUM($J423:$N423))</f>
        <v/>
      </c>
      <c r="P423" s="10">
        <f>IF($B423="","",IFERROR(VLOOKUP($B423,'Cartera'!$A$5:$AC$104,15,FALSE)*VLOOKUP($B423,'Cartera'!$A$5:$AC$104,17,FALSE),0))</f>
        <v/>
      </c>
      <c r="Q423" s="10">
        <f>IF($B423="","",$D423*'Proyección 5 años'!$E$5)</f>
        <v/>
      </c>
      <c r="R423" s="10">
        <f>IF($B423="","",$I423-SUM($J423:$N423,$P423:$Q423))</f>
        <v/>
      </c>
      <c r="S423" s="10">
        <f>IF($B423="","",IF($R423&gt;0,$R423*'Proyección 5 años'!$B$5,0))</f>
        <v/>
      </c>
      <c r="T423" s="10">
        <f>IF($B423="","",$R423-$S423)</f>
        <v/>
      </c>
      <c r="U423" s="10">
        <f>IF($B423="","",MAX(0,IFERROR(VLOOKUP($B423,'Cartera'!$A$5:$AC$104,15,FALSE)-($A423-2026+1)*VLOOKUP($B423,'Cartera'!$A$5:$AC$104,19,FALSE)*12*0.55,0)))</f>
        <v/>
      </c>
      <c r="V423" s="10">
        <f>IF($B423="","",$D423*(1+'Proyección 5 años'!$B$3)^($A423-2026))</f>
        <v/>
      </c>
      <c r="W423" s="11">
        <f>IF($B423="","",'Proyección 5 años'!$B$3)</f>
        <v/>
      </c>
      <c r="X423" s="10">
        <f>IF($B423="","",$V423-$U423)</f>
        <v/>
      </c>
      <c r="Y423" s="11">
        <f>IF($B423="","",IFERROR($T423/$D423,0))</f>
        <v/>
      </c>
    </row>
    <row r="424" ht="21" customHeight="1">
      <c r="A424" s="3" t="n"/>
      <c r="B424" s="3" t="n"/>
      <c r="C424" s="15">
        <f>IF($B424="","",IFERROR(VLOOKUP($B424,'Cartera'!$A$5:$AC$104,5,FALSE),""))</f>
        <v/>
      </c>
      <c r="D424" s="7">
        <f>IF($B424="","",IFERROR(VLOOKUP($B424,'Cartera'!$A$5:$AC$104,14,FALSE),0))</f>
        <v/>
      </c>
      <c r="E424" s="7">
        <f>IF($B424="","",IFERROR(VLOOKUP($B424,'Cartera'!$A$5:$AC$104,20,FALSE)*(1+$F424)^($A424-2026),0))</f>
        <v/>
      </c>
      <c r="F424" s="9">
        <f>IF($B424="","",IFERROR(VLOOKUP($B424,'Cartera'!$A$5:$AC$104,21,FALSE),0))</f>
        <v/>
      </c>
      <c r="G424" s="7">
        <f>IF($B424="","",$E424*12)</f>
        <v/>
      </c>
      <c r="H424" s="9">
        <f>IF($B424="","",IFERROR(VLOOKUP($B424,'Cartera'!$A$5:$AC$104,25,FALSE),'Proyección 5 años'!$E$4))</f>
        <v/>
      </c>
      <c r="I424" s="7">
        <f>IF($B424="","",$G424*$H424)</f>
        <v/>
      </c>
      <c r="J424" s="7">
        <f>IF($B424="","",IFERROR(VLOOKUP($B424,'Cartera'!$A$5:$AC$104,22,FALSE)*12,0))</f>
        <v/>
      </c>
      <c r="K424" s="7">
        <f>IF($B424="","",IFERROR(VLOOKUP($B424,'Cartera'!$A$5:$AC$104,23,FALSE),0))</f>
        <v/>
      </c>
      <c r="L424" s="7">
        <f>IF($B424="","",IFERROR(VLOOKUP($B424,'Cartera'!$A$5:$AC$104,24,FALSE),0))</f>
        <v/>
      </c>
      <c r="M424" s="7">
        <f>IF($B424="","",$I424*'Proyección 5 años'!$E$3)</f>
        <v/>
      </c>
      <c r="N424" s="7">
        <f>IF($B424="","",$I424*'Proyección 5 años'!$B$4)</f>
        <v/>
      </c>
      <c r="O424" s="7">
        <f>IF($B424="","",SUM($J424:$N424))</f>
        <v/>
      </c>
      <c r="P424" s="7">
        <f>IF($B424="","",IFERROR(VLOOKUP($B424,'Cartera'!$A$5:$AC$104,15,FALSE)*VLOOKUP($B424,'Cartera'!$A$5:$AC$104,17,FALSE),0))</f>
        <v/>
      </c>
      <c r="Q424" s="7">
        <f>IF($B424="","",$D424*'Proyección 5 años'!$E$5)</f>
        <v/>
      </c>
      <c r="R424" s="7">
        <f>IF($B424="","",$I424-SUM($J424:$N424,$P424:$Q424))</f>
        <v/>
      </c>
      <c r="S424" s="7">
        <f>IF($B424="","",IF($R424&gt;0,$R424*'Proyección 5 años'!$B$5,0))</f>
        <v/>
      </c>
      <c r="T424" s="7">
        <f>IF($B424="","",$R424-$S424)</f>
        <v/>
      </c>
      <c r="U424" s="7">
        <f>IF($B424="","",MAX(0,IFERROR(VLOOKUP($B424,'Cartera'!$A$5:$AC$104,15,FALSE)-($A424-2026+1)*VLOOKUP($B424,'Cartera'!$A$5:$AC$104,19,FALSE)*12*0.55,0)))</f>
        <v/>
      </c>
      <c r="V424" s="7">
        <f>IF($B424="","",$D424*(1+'Proyección 5 años'!$B$3)^($A424-2026))</f>
        <v/>
      </c>
      <c r="W424" s="9">
        <f>IF($B424="","",'Proyección 5 años'!$B$3)</f>
        <v/>
      </c>
      <c r="X424" s="7">
        <f>IF($B424="","",$V424-$U424)</f>
        <v/>
      </c>
      <c r="Y424" s="9">
        <f>IF($B424="","",IFERROR($T424/$D424,0))</f>
        <v/>
      </c>
    </row>
    <row r="425" ht="21" customHeight="1">
      <c r="A425" s="3" t="n"/>
      <c r="B425" s="3" t="n"/>
      <c r="C425" s="16">
        <f>IF($B425="","",IFERROR(VLOOKUP($B425,'Cartera'!$A$5:$AC$104,5,FALSE),""))</f>
        <v/>
      </c>
      <c r="D425" s="10">
        <f>IF($B425="","",IFERROR(VLOOKUP($B425,'Cartera'!$A$5:$AC$104,14,FALSE),0))</f>
        <v/>
      </c>
      <c r="E425" s="10">
        <f>IF($B425="","",IFERROR(VLOOKUP($B425,'Cartera'!$A$5:$AC$104,20,FALSE)*(1+$F425)^($A425-2026),0))</f>
        <v/>
      </c>
      <c r="F425" s="11">
        <f>IF($B425="","",IFERROR(VLOOKUP($B425,'Cartera'!$A$5:$AC$104,21,FALSE),0))</f>
        <v/>
      </c>
      <c r="G425" s="10">
        <f>IF($B425="","",$E425*12)</f>
        <v/>
      </c>
      <c r="H425" s="11">
        <f>IF($B425="","",IFERROR(VLOOKUP($B425,'Cartera'!$A$5:$AC$104,25,FALSE),'Proyección 5 años'!$E$4))</f>
        <v/>
      </c>
      <c r="I425" s="10">
        <f>IF($B425="","",$G425*$H425)</f>
        <v/>
      </c>
      <c r="J425" s="10">
        <f>IF($B425="","",IFERROR(VLOOKUP($B425,'Cartera'!$A$5:$AC$104,22,FALSE)*12,0))</f>
        <v/>
      </c>
      <c r="K425" s="10">
        <f>IF($B425="","",IFERROR(VLOOKUP($B425,'Cartera'!$A$5:$AC$104,23,FALSE),0))</f>
        <v/>
      </c>
      <c r="L425" s="10">
        <f>IF($B425="","",IFERROR(VLOOKUP($B425,'Cartera'!$A$5:$AC$104,24,FALSE),0))</f>
        <v/>
      </c>
      <c r="M425" s="10">
        <f>IF($B425="","",$I425*'Proyección 5 años'!$E$3)</f>
        <v/>
      </c>
      <c r="N425" s="10">
        <f>IF($B425="","",$I425*'Proyección 5 años'!$B$4)</f>
        <v/>
      </c>
      <c r="O425" s="10">
        <f>IF($B425="","",SUM($J425:$N425))</f>
        <v/>
      </c>
      <c r="P425" s="10">
        <f>IF($B425="","",IFERROR(VLOOKUP($B425,'Cartera'!$A$5:$AC$104,15,FALSE)*VLOOKUP($B425,'Cartera'!$A$5:$AC$104,17,FALSE),0))</f>
        <v/>
      </c>
      <c r="Q425" s="10">
        <f>IF($B425="","",$D425*'Proyección 5 años'!$E$5)</f>
        <v/>
      </c>
      <c r="R425" s="10">
        <f>IF($B425="","",$I425-SUM($J425:$N425,$P425:$Q425))</f>
        <v/>
      </c>
      <c r="S425" s="10">
        <f>IF($B425="","",IF($R425&gt;0,$R425*'Proyección 5 años'!$B$5,0))</f>
        <v/>
      </c>
      <c r="T425" s="10">
        <f>IF($B425="","",$R425-$S425)</f>
        <v/>
      </c>
      <c r="U425" s="10">
        <f>IF($B425="","",MAX(0,IFERROR(VLOOKUP($B425,'Cartera'!$A$5:$AC$104,15,FALSE)-($A425-2026+1)*VLOOKUP($B425,'Cartera'!$A$5:$AC$104,19,FALSE)*12*0.55,0)))</f>
        <v/>
      </c>
      <c r="V425" s="10">
        <f>IF($B425="","",$D425*(1+'Proyección 5 años'!$B$3)^($A425-2026))</f>
        <v/>
      </c>
      <c r="W425" s="11">
        <f>IF($B425="","",'Proyección 5 años'!$B$3)</f>
        <v/>
      </c>
      <c r="X425" s="10">
        <f>IF($B425="","",$V425-$U425)</f>
        <v/>
      </c>
      <c r="Y425" s="11">
        <f>IF($B425="","",IFERROR($T425/$D425,0))</f>
        <v/>
      </c>
    </row>
    <row r="426" ht="21" customHeight="1">
      <c r="A426" s="3" t="n"/>
      <c r="B426" s="3" t="n"/>
      <c r="C426" s="15">
        <f>IF($B426="","",IFERROR(VLOOKUP($B426,'Cartera'!$A$5:$AC$104,5,FALSE),""))</f>
        <v/>
      </c>
      <c r="D426" s="7">
        <f>IF($B426="","",IFERROR(VLOOKUP($B426,'Cartera'!$A$5:$AC$104,14,FALSE),0))</f>
        <v/>
      </c>
      <c r="E426" s="7">
        <f>IF($B426="","",IFERROR(VLOOKUP($B426,'Cartera'!$A$5:$AC$104,20,FALSE)*(1+$F426)^($A426-2026),0))</f>
        <v/>
      </c>
      <c r="F426" s="9">
        <f>IF($B426="","",IFERROR(VLOOKUP($B426,'Cartera'!$A$5:$AC$104,21,FALSE),0))</f>
        <v/>
      </c>
      <c r="G426" s="7">
        <f>IF($B426="","",$E426*12)</f>
        <v/>
      </c>
      <c r="H426" s="9">
        <f>IF($B426="","",IFERROR(VLOOKUP($B426,'Cartera'!$A$5:$AC$104,25,FALSE),'Proyección 5 años'!$E$4))</f>
        <v/>
      </c>
      <c r="I426" s="7">
        <f>IF($B426="","",$G426*$H426)</f>
        <v/>
      </c>
      <c r="J426" s="7">
        <f>IF($B426="","",IFERROR(VLOOKUP($B426,'Cartera'!$A$5:$AC$104,22,FALSE)*12,0))</f>
        <v/>
      </c>
      <c r="K426" s="7">
        <f>IF($B426="","",IFERROR(VLOOKUP($B426,'Cartera'!$A$5:$AC$104,23,FALSE),0))</f>
        <v/>
      </c>
      <c r="L426" s="7">
        <f>IF($B426="","",IFERROR(VLOOKUP($B426,'Cartera'!$A$5:$AC$104,24,FALSE),0))</f>
        <v/>
      </c>
      <c r="M426" s="7">
        <f>IF($B426="","",$I426*'Proyección 5 años'!$E$3)</f>
        <v/>
      </c>
      <c r="N426" s="7">
        <f>IF($B426="","",$I426*'Proyección 5 años'!$B$4)</f>
        <v/>
      </c>
      <c r="O426" s="7">
        <f>IF($B426="","",SUM($J426:$N426))</f>
        <v/>
      </c>
      <c r="P426" s="7">
        <f>IF($B426="","",IFERROR(VLOOKUP($B426,'Cartera'!$A$5:$AC$104,15,FALSE)*VLOOKUP($B426,'Cartera'!$A$5:$AC$104,17,FALSE),0))</f>
        <v/>
      </c>
      <c r="Q426" s="7">
        <f>IF($B426="","",$D426*'Proyección 5 años'!$E$5)</f>
        <v/>
      </c>
      <c r="R426" s="7">
        <f>IF($B426="","",$I426-SUM($J426:$N426,$P426:$Q426))</f>
        <v/>
      </c>
      <c r="S426" s="7">
        <f>IF($B426="","",IF($R426&gt;0,$R426*'Proyección 5 años'!$B$5,0))</f>
        <v/>
      </c>
      <c r="T426" s="7">
        <f>IF($B426="","",$R426-$S426)</f>
        <v/>
      </c>
      <c r="U426" s="7">
        <f>IF($B426="","",MAX(0,IFERROR(VLOOKUP($B426,'Cartera'!$A$5:$AC$104,15,FALSE)-($A426-2026+1)*VLOOKUP($B426,'Cartera'!$A$5:$AC$104,19,FALSE)*12*0.55,0)))</f>
        <v/>
      </c>
      <c r="V426" s="7">
        <f>IF($B426="","",$D426*(1+'Proyección 5 años'!$B$3)^($A426-2026))</f>
        <v/>
      </c>
      <c r="W426" s="9">
        <f>IF($B426="","",'Proyección 5 años'!$B$3)</f>
        <v/>
      </c>
      <c r="X426" s="7">
        <f>IF($B426="","",$V426-$U426)</f>
        <v/>
      </c>
      <c r="Y426" s="9">
        <f>IF($B426="","",IFERROR($T426/$D426,0))</f>
        <v/>
      </c>
    </row>
    <row r="427" ht="21" customHeight="1">
      <c r="A427" s="3" t="n"/>
      <c r="B427" s="3" t="n"/>
      <c r="C427" s="16">
        <f>IF($B427="","",IFERROR(VLOOKUP($B427,'Cartera'!$A$5:$AC$104,5,FALSE),""))</f>
        <v/>
      </c>
      <c r="D427" s="10">
        <f>IF($B427="","",IFERROR(VLOOKUP($B427,'Cartera'!$A$5:$AC$104,14,FALSE),0))</f>
        <v/>
      </c>
      <c r="E427" s="10">
        <f>IF($B427="","",IFERROR(VLOOKUP($B427,'Cartera'!$A$5:$AC$104,20,FALSE)*(1+$F427)^($A427-2026),0))</f>
        <v/>
      </c>
      <c r="F427" s="11">
        <f>IF($B427="","",IFERROR(VLOOKUP($B427,'Cartera'!$A$5:$AC$104,21,FALSE),0))</f>
        <v/>
      </c>
      <c r="G427" s="10">
        <f>IF($B427="","",$E427*12)</f>
        <v/>
      </c>
      <c r="H427" s="11">
        <f>IF($B427="","",IFERROR(VLOOKUP($B427,'Cartera'!$A$5:$AC$104,25,FALSE),'Proyección 5 años'!$E$4))</f>
        <v/>
      </c>
      <c r="I427" s="10">
        <f>IF($B427="","",$G427*$H427)</f>
        <v/>
      </c>
      <c r="J427" s="10">
        <f>IF($B427="","",IFERROR(VLOOKUP($B427,'Cartera'!$A$5:$AC$104,22,FALSE)*12,0))</f>
        <v/>
      </c>
      <c r="K427" s="10">
        <f>IF($B427="","",IFERROR(VLOOKUP($B427,'Cartera'!$A$5:$AC$104,23,FALSE),0))</f>
        <v/>
      </c>
      <c r="L427" s="10">
        <f>IF($B427="","",IFERROR(VLOOKUP($B427,'Cartera'!$A$5:$AC$104,24,FALSE),0))</f>
        <v/>
      </c>
      <c r="M427" s="10">
        <f>IF($B427="","",$I427*'Proyección 5 años'!$E$3)</f>
        <v/>
      </c>
      <c r="N427" s="10">
        <f>IF($B427="","",$I427*'Proyección 5 años'!$B$4)</f>
        <v/>
      </c>
      <c r="O427" s="10">
        <f>IF($B427="","",SUM($J427:$N427))</f>
        <v/>
      </c>
      <c r="P427" s="10">
        <f>IF($B427="","",IFERROR(VLOOKUP($B427,'Cartera'!$A$5:$AC$104,15,FALSE)*VLOOKUP($B427,'Cartera'!$A$5:$AC$104,17,FALSE),0))</f>
        <v/>
      </c>
      <c r="Q427" s="10">
        <f>IF($B427="","",$D427*'Proyección 5 años'!$E$5)</f>
        <v/>
      </c>
      <c r="R427" s="10">
        <f>IF($B427="","",$I427-SUM($J427:$N427,$P427:$Q427))</f>
        <v/>
      </c>
      <c r="S427" s="10">
        <f>IF($B427="","",IF($R427&gt;0,$R427*'Proyección 5 años'!$B$5,0))</f>
        <v/>
      </c>
      <c r="T427" s="10">
        <f>IF($B427="","",$R427-$S427)</f>
        <v/>
      </c>
      <c r="U427" s="10">
        <f>IF($B427="","",MAX(0,IFERROR(VLOOKUP($B427,'Cartera'!$A$5:$AC$104,15,FALSE)-($A427-2026+1)*VLOOKUP($B427,'Cartera'!$A$5:$AC$104,19,FALSE)*12*0.55,0)))</f>
        <v/>
      </c>
      <c r="V427" s="10">
        <f>IF($B427="","",$D427*(1+'Proyección 5 años'!$B$3)^($A427-2026))</f>
        <v/>
      </c>
      <c r="W427" s="11">
        <f>IF($B427="","",'Proyección 5 años'!$B$3)</f>
        <v/>
      </c>
      <c r="X427" s="10">
        <f>IF($B427="","",$V427-$U427)</f>
        <v/>
      </c>
      <c r="Y427" s="11">
        <f>IF($B427="","",IFERROR($T427/$D427,0))</f>
        <v/>
      </c>
    </row>
    <row r="428" ht="21" customHeight="1">
      <c r="A428" s="3" t="n"/>
      <c r="B428" s="3" t="n"/>
      <c r="C428" s="15">
        <f>IF($B428="","",IFERROR(VLOOKUP($B428,'Cartera'!$A$5:$AC$104,5,FALSE),""))</f>
        <v/>
      </c>
      <c r="D428" s="7">
        <f>IF($B428="","",IFERROR(VLOOKUP($B428,'Cartera'!$A$5:$AC$104,14,FALSE),0))</f>
        <v/>
      </c>
      <c r="E428" s="7">
        <f>IF($B428="","",IFERROR(VLOOKUP($B428,'Cartera'!$A$5:$AC$104,20,FALSE)*(1+$F428)^($A428-2026),0))</f>
        <v/>
      </c>
      <c r="F428" s="9">
        <f>IF($B428="","",IFERROR(VLOOKUP($B428,'Cartera'!$A$5:$AC$104,21,FALSE),0))</f>
        <v/>
      </c>
      <c r="G428" s="7">
        <f>IF($B428="","",$E428*12)</f>
        <v/>
      </c>
      <c r="H428" s="9">
        <f>IF($B428="","",IFERROR(VLOOKUP($B428,'Cartera'!$A$5:$AC$104,25,FALSE),'Proyección 5 años'!$E$4))</f>
        <v/>
      </c>
      <c r="I428" s="7">
        <f>IF($B428="","",$G428*$H428)</f>
        <v/>
      </c>
      <c r="J428" s="7">
        <f>IF($B428="","",IFERROR(VLOOKUP($B428,'Cartera'!$A$5:$AC$104,22,FALSE)*12,0))</f>
        <v/>
      </c>
      <c r="K428" s="7">
        <f>IF($B428="","",IFERROR(VLOOKUP($B428,'Cartera'!$A$5:$AC$104,23,FALSE),0))</f>
        <v/>
      </c>
      <c r="L428" s="7">
        <f>IF($B428="","",IFERROR(VLOOKUP($B428,'Cartera'!$A$5:$AC$104,24,FALSE),0))</f>
        <v/>
      </c>
      <c r="M428" s="7">
        <f>IF($B428="","",$I428*'Proyección 5 años'!$E$3)</f>
        <v/>
      </c>
      <c r="N428" s="7">
        <f>IF($B428="","",$I428*'Proyección 5 años'!$B$4)</f>
        <v/>
      </c>
      <c r="O428" s="7">
        <f>IF($B428="","",SUM($J428:$N428))</f>
        <v/>
      </c>
      <c r="P428" s="7">
        <f>IF($B428="","",IFERROR(VLOOKUP($B428,'Cartera'!$A$5:$AC$104,15,FALSE)*VLOOKUP($B428,'Cartera'!$A$5:$AC$104,17,FALSE),0))</f>
        <v/>
      </c>
      <c r="Q428" s="7">
        <f>IF($B428="","",$D428*'Proyección 5 años'!$E$5)</f>
        <v/>
      </c>
      <c r="R428" s="7">
        <f>IF($B428="","",$I428-SUM($J428:$N428,$P428:$Q428))</f>
        <v/>
      </c>
      <c r="S428" s="7">
        <f>IF($B428="","",IF($R428&gt;0,$R428*'Proyección 5 años'!$B$5,0))</f>
        <v/>
      </c>
      <c r="T428" s="7">
        <f>IF($B428="","",$R428-$S428)</f>
        <v/>
      </c>
      <c r="U428" s="7">
        <f>IF($B428="","",MAX(0,IFERROR(VLOOKUP($B428,'Cartera'!$A$5:$AC$104,15,FALSE)-($A428-2026+1)*VLOOKUP($B428,'Cartera'!$A$5:$AC$104,19,FALSE)*12*0.55,0)))</f>
        <v/>
      </c>
      <c r="V428" s="7">
        <f>IF($B428="","",$D428*(1+'Proyección 5 años'!$B$3)^($A428-2026))</f>
        <v/>
      </c>
      <c r="W428" s="9">
        <f>IF($B428="","",'Proyección 5 años'!$B$3)</f>
        <v/>
      </c>
      <c r="X428" s="7">
        <f>IF($B428="","",$V428-$U428)</f>
        <v/>
      </c>
      <c r="Y428" s="9">
        <f>IF($B428="","",IFERROR($T428/$D428,0))</f>
        <v/>
      </c>
    </row>
    <row r="429" ht="21" customHeight="1">
      <c r="A429" s="3" t="n"/>
      <c r="B429" s="3" t="n"/>
      <c r="C429" s="16">
        <f>IF($B429="","",IFERROR(VLOOKUP($B429,'Cartera'!$A$5:$AC$104,5,FALSE),""))</f>
        <v/>
      </c>
      <c r="D429" s="10">
        <f>IF($B429="","",IFERROR(VLOOKUP($B429,'Cartera'!$A$5:$AC$104,14,FALSE),0))</f>
        <v/>
      </c>
      <c r="E429" s="10">
        <f>IF($B429="","",IFERROR(VLOOKUP($B429,'Cartera'!$A$5:$AC$104,20,FALSE)*(1+$F429)^($A429-2026),0))</f>
        <v/>
      </c>
      <c r="F429" s="11">
        <f>IF($B429="","",IFERROR(VLOOKUP($B429,'Cartera'!$A$5:$AC$104,21,FALSE),0))</f>
        <v/>
      </c>
      <c r="G429" s="10">
        <f>IF($B429="","",$E429*12)</f>
        <v/>
      </c>
      <c r="H429" s="11">
        <f>IF($B429="","",IFERROR(VLOOKUP($B429,'Cartera'!$A$5:$AC$104,25,FALSE),'Proyección 5 años'!$E$4))</f>
        <v/>
      </c>
      <c r="I429" s="10">
        <f>IF($B429="","",$G429*$H429)</f>
        <v/>
      </c>
      <c r="J429" s="10">
        <f>IF($B429="","",IFERROR(VLOOKUP($B429,'Cartera'!$A$5:$AC$104,22,FALSE)*12,0))</f>
        <v/>
      </c>
      <c r="K429" s="10">
        <f>IF($B429="","",IFERROR(VLOOKUP($B429,'Cartera'!$A$5:$AC$104,23,FALSE),0))</f>
        <v/>
      </c>
      <c r="L429" s="10">
        <f>IF($B429="","",IFERROR(VLOOKUP($B429,'Cartera'!$A$5:$AC$104,24,FALSE),0))</f>
        <v/>
      </c>
      <c r="M429" s="10">
        <f>IF($B429="","",$I429*'Proyección 5 años'!$E$3)</f>
        <v/>
      </c>
      <c r="N429" s="10">
        <f>IF($B429="","",$I429*'Proyección 5 años'!$B$4)</f>
        <v/>
      </c>
      <c r="O429" s="10">
        <f>IF($B429="","",SUM($J429:$N429))</f>
        <v/>
      </c>
      <c r="P429" s="10">
        <f>IF($B429="","",IFERROR(VLOOKUP($B429,'Cartera'!$A$5:$AC$104,15,FALSE)*VLOOKUP($B429,'Cartera'!$A$5:$AC$104,17,FALSE),0))</f>
        <v/>
      </c>
      <c r="Q429" s="10">
        <f>IF($B429="","",$D429*'Proyección 5 años'!$E$5)</f>
        <v/>
      </c>
      <c r="R429" s="10">
        <f>IF($B429="","",$I429-SUM($J429:$N429,$P429:$Q429))</f>
        <v/>
      </c>
      <c r="S429" s="10">
        <f>IF($B429="","",IF($R429&gt;0,$R429*'Proyección 5 años'!$B$5,0))</f>
        <v/>
      </c>
      <c r="T429" s="10">
        <f>IF($B429="","",$R429-$S429)</f>
        <v/>
      </c>
      <c r="U429" s="10">
        <f>IF($B429="","",MAX(0,IFERROR(VLOOKUP($B429,'Cartera'!$A$5:$AC$104,15,FALSE)-($A429-2026+1)*VLOOKUP($B429,'Cartera'!$A$5:$AC$104,19,FALSE)*12*0.55,0)))</f>
        <v/>
      </c>
      <c r="V429" s="10">
        <f>IF($B429="","",$D429*(1+'Proyección 5 años'!$B$3)^($A429-2026))</f>
        <v/>
      </c>
      <c r="W429" s="11">
        <f>IF($B429="","",'Proyección 5 años'!$B$3)</f>
        <v/>
      </c>
      <c r="X429" s="10">
        <f>IF($B429="","",$V429-$U429)</f>
        <v/>
      </c>
      <c r="Y429" s="11">
        <f>IF($B429="","",IFERROR($T429/$D429,0))</f>
        <v/>
      </c>
    </row>
    <row r="430" ht="21" customHeight="1">
      <c r="A430" s="3" t="n"/>
      <c r="B430" s="3" t="n"/>
      <c r="C430" s="15">
        <f>IF($B430="","",IFERROR(VLOOKUP($B430,'Cartera'!$A$5:$AC$104,5,FALSE),""))</f>
        <v/>
      </c>
      <c r="D430" s="7">
        <f>IF($B430="","",IFERROR(VLOOKUP($B430,'Cartera'!$A$5:$AC$104,14,FALSE),0))</f>
        <v/>
      </c>
      <c r="E430" s="7">
        <f>IF($B430="","",IFERROR(VLOOKUP($B430,'Cartera'!$A$5:$AC$104,20,FALSE)*(1+$F430)^($A430-2026),0))</f>
        <v/>
      </c>
      <c r="F430" s="9">
        <f>IF($B430="","",IFERROR(VLOOKUP($B430,'Cartera'!$A$5:$AC$104,21,FALSE),0))</f>
        <v/>
      </c>
      <c r="G430" s="7">
        <f>IF($B430="","",$E430*12)</f>
        <v/>
      </c>
      <c r="H430" s="9">
        <f>IF($B430="","",IFERROR(VLOOKUP($B430,'Cartera'!$A$5:$AC$104,25,FALSE),'Proyección 5 años'!$E$4))</f>
        <v/>
      </c>
      <c r="I430" s="7">
        <f>IF($B430="","",$G430*$H430)</f>
        <v/>
      </c>
      <c r="J430" s="7">
        <f>IF($B430="","",IFERROR(VLOOKUP($B430,'Cartera'!$A$5:$AC$104,22,FALSE)*12,0))</f>
        <v/>
      </c>
      <c r="K430" s="7">
        <f>IF($B430="","",IFERROR(VLOOKUP($B430,'Cartera'!$A$5:$AC$104,23,FALSE),0))</f>
        <v/>
      </c>
      <c r="L430" s="7">
        <f>IF($B430="","",IFERROR(VLOOKUP($B430,'Cartera'!$A$5:$AC$104,24,FALSE),0))</f>
        <v/>
      </c>
      <c r="M430" s="7">
        <f>IF($B430="","",$I430*'Proyección 5 años'!$E$3)</f>
        <v/>
      </c>
      <c r="N430" s="7">
        <f>IF($B430="","",$I430*'Proyección 5 años'!$B$4)</f>
        <v/>
      </c>
      <c r="O430" s="7">
        <f>IF($B430="","",SUM($J430:$N430))</f>
        <v/>
      </c>
      <c r="P430" s="7">
        <f>IF($B430="","",IFERROR(VLOOKUP($B430,'Cartera'!$A$5:$AC$104,15,FALSE)*VLOOKUP($B430,'Cartera'!$A$5:$AC$104,17,FALSE),0))</f>
        <v/>
      </c>
      <c r="Q430" s="7">
        <f>IF($B430="","",$D430*'Proyección 5 años'!$E$5)</f>
        <v/>
      </c>
      <c r="R430" s="7">
        <f>IF($B430="","",$I430-SUM($J430:$N430,$P430:$Q430))</f>
        <v/>
      </c>
      <c r="S430" s="7">
        <f>IF($B430="","",IF($R430&gt;0,$R430*'Proyección 5 años'!$B$5,0))</f>
        <v/>
      </c>
      <c r="T430" s="7">
        <f>IF($B430="","",$R430-$S430)</f>
        <v/>
      </c>
      <c r="U430" s="7">
        <f>IF($B430="","",MAX(0,IFERROR(VLOOKUP($B430,'Cartera'!$A$5:$AC$104,15,FALSE)-($A430-2026+1)*VLOOKUP($B430,'Cartera'!$A$5:$AC$104,19,FALSE)*12*0.55,0)))</f>
        <v/>
      </c>
      <c r="V430" s="7">
        <f>IF($B430="","",$D430*(1+'Proyección 5 años'!$B$3)^($A430-2026))</f>
        <v/>
      </c>
      <c r="W430" s="9">
        <f>IF($B430="","",'Proyección 5 años'!$B$3)</f>
        <v/>
      </c>
      <c r="X430" s="7">
        <f>IF($B430="","",$V430-$U430)</f>
        <v/>
      </c>
      <c r="Y430" s="9">
        <f>IF($B430="","",IFERROR($T430/$D430,0))</f>
        <v/>
      </c>
    </row>
    <row r="431" ht="21" customHeight="1">
      <c r="A431" s="3" t="n"/>
      <c r="B431" s="3" t="n"/>
      <c r="C431" s="16">
        <f>IF($B431="","",IFERROR(VLOOKUP($B431,'Cartera'!$A$5:$AC$104,5,FALSE),""))</f>
        <v/>
      </c>
      <c r="D431" s="10">
        <f>IF($B431="","",IFERROR(VLOOKUP($B431,'Cartera'!$A$5:$AC$104,14,FALSE),0))</f>
        <v/>
      </c>
      <c r="E431" s="10">
        <f>IF($B431="","",IFERROR(VLOOKUP($B431,'Cartera'!$A$5:$AC$104,20,FALSE)*(1+$F431)^($A431-2026),0))</f>
        <v/>
      </c>
      <c r="F431" s="11">
        <f>IF($B431="","",IFERROR(VLOOKUP($B431,'Cartera'!$A$5:$AC$104,21,FALSE),0))</f>
        <v/>
      </c>
      <c r="G431" s="10">
        <f>IF($B431="","",$E431*12)</f>
        <v/>
      </c>
      <c r="H431" s="11">
        <f>IF($B431="","",IFERROR(VLOOKUP($B431,'Cartera'!$A$5:$AC$104,25,FALSE),'Proyección 5 años'!$E$4))</f>
        <v/>
      </c>
      <c r="I431" s="10">
        <f>IF($B431="","",$G431*$H431)</f>
        <v/>
      </c>
      <c r="J431" s="10">
        <f>IF($B431="","",IFERROR(VLOOKUP($B431,'Cartera'!$A$5:$AC$104,22,FALSE)*12,0))</f>
        <v/>
      </c>
      <c r="K431" s="10">
        <f>IF($B431="","",IFERROR(VLOOKUP($B431,'Cartera'!$A$5:$AC$104,23,FALSE),0))</f>
        <v/>
      </c>
      <c r="L431" s="10">
        <f>IF($B431="","",IFERROR(VLOOKUP($B431,'Cartera'!$A$5:$AC$104,24,FALSE),0))</f>
        <v/>
      </c>
      <c r="M431" s="10">
        <f>IF($B431="","",$I431*'Proyección 5 años'!$E$3)</f>
        <v/>
      </c>
      <c r="N431" s="10">
        <f>IF($B431="","",$I431*'Proyección 5 años'!$B$4)</f>
        <v/>
      </c>
      <c r="O431" s="10">
        <f>IF($B431="","",SUM($J431:$N431))</f>
        <v/>
      </c>
      <c r="P431" s="10">
        <f>IF($B431="","",IFERROR(VLOOKUP($B431,'Cartera'!$A$5:$AC$104,15,FALSE)*VLOOKUP($B431,'Cartera'!$A$5:$AC$104,17,FALSE),0))</f>
        <v/>
      </c>
      <c r="Q431" s="10">
        <f>IF($B431="","",$D431*'Proyección 5 años'!$E$5)</f>
        <v/>
      </c>
      <c r="R431" s="10">
        <f>IF($B431="","",$I431-SUM($J431:$N431,$P431:$Q431))</f>
        <v/>
      </c>
      <c r="S431" s="10">
        <f>IF($B431="","",IF($R431&gt;0,$R431*'Proyección 5 años'!$B$5,0))</f>
        <v/>
      </c>
      <c r="T431" s="10">
        <f>IF($B431="","",$R431-$S431)</f>
        <v/>
      </c>
      <c r="U431" s="10">
        <f>IF($B431="","",MAX(0,IFERROR(VLOOKUP($B431,'Cartera'!$A$5:$AC$104,15,FALSE)-($A431-2026+1)*VLOOKUP($B431,'Cartera'!$A$5:$AC$104,19,FALSE)*12*0.55,0)))</f>
        <v/>
      </c>
      <c r="V431" s="10">
        <f>IF($B431="","",$D431*(1+'Proyección 5 años'!$B$3)^($A431-2026))</f>
        <v/>
      </c>
      <c r="W431" s="11">
        <f>IF($B431="","",'Proyección 5 años'!$B$3)</f>
        <v/>
      </c>
      <c r="X431" s="10">
        <f>IF($B431="","",$V431-$U431)</f>
        <v/>
      </c>
      <c r="Y431" s="11">
        <f>IF($B431="","",IFERROR($T431/$D431,0))</f>
        <v/>
      </c>
    </row>
    <row r="432" ht="21" customHeight="1">
      <c r="A432" s="3" t="n"/>
      <c r="B432" s="3" t="n"/>
      <c r="C432" s="15">
        <f>IF($B432="","",IFERROR(VLOOKUP($B432,'Cartera'!$A$5:$AC$104,5,FALSE),""))</f>
        <v/>
      </c>
      <c r="D432" s="7">
        <f>IF($B432="","",IFERROR(VLOOKUP($B432,'Cartera'!$A$5:$AC$104,14,FALSE),0))</f>
        <v/>
      </c>
      <c r="E432" s="7">
        <f>IF($B432="","",IFERROR(VLOOKUP($B432,'Cartera'!$A$5:$AC$104,20,FALSE)*(1+$F432)^($A432-2026),0))</f>
        <v/>
      </c>
      <c r="F432" s="9">
        <f>IF($B432="","",IFERROR(VLOOKUP($B432,'Cartera'!$A$5:$AC$104,21,FALSE),0))</f>
        <v/>
      </c>
      <c r="G432" s="7">
        <f>IF($B432="","",$E432*12)</f>
        <v/>
      </c>
      <c r="H432" s="9">
        <f>IF($B432="","",IFERROR(VLOOKUP($B432,'Cartera'!$A$5:$AC$104,25,FALSE),'Proyección 5 años'!$E$4))</f>
        <v/>
      </c>
      <c r="I432" s="7">
        <f>IF($B432="","",$G432*$H432)</f>
        <v/>
      </c>
      <c r="J432" s="7">
        <f>IF($B432="","",IFERROR(VLOOKUP($B432,'Cartera'!$A$5:$AC$104,22,FALSE)*12,0))</f>
        <v/>
      </c>
      <c r="K432" s="7">
        <f>IF($B432="","",IFERROR(VLOOKUP($B432,'Cartera'!$A$5:$AC$104,23,FALSE),0))</f>
        <v/>
      </c>
      <c r="L432" s="7">
        <f>IF($B432="","",IFERROR(VLOOKUP($B432,'Cartera'!$A$5:$AC$104,24,FALSE),0))</f>
        <v/>
      </c>
      <c r="M432" s="7">
        <f>IF($B432="","",$I432*'Proyección 5 años'!$E$3)</f>
        <v/>
      </c>
      <c r="N432" s="7">
        <f>IF($B432="","",$I432*'Proyección 5 años'!$B$4)</f>
        <v/>
      </c>
      <c r="O432" s="7">
        <f>IF($B432="","",SUM($J432:$N432))</f>
        <v/>
      </c>
      <c r="P432" s="7">
        <f>IF($B432="","",IFERROR(VLOOKUP($B432,'Cartera'!$A$5:$AC$104,15,FALSE)*VLOOKUP($B432,'Cartera'!$A$5:$AC$104,17,FALSE),0))</f>
        <v/>
      </c>
      <c r="Q432" s="7">
        <f>IF($B432="","",$D432*'Proyección 5 años'!$E$5)</f>
        <v/>
      </c>
      <c r="R432" s="7">
        <f>IF($B432="","",$I432-SUM($J432:$N432,$P432:$Q432))</f>
        <v/>
      </c>
      <c r="S432" s="7">
        <f>IF($B432="","",IF($R432&gt;0,$R432*'Proyección 5 años'!$B$5,0))</f>
        <v/>
      </c>
      <c r="T432" s="7">
        <f>IF($B432="","",$R432-$S432)</f>
        <v/>
      </c>
      <c r="U432" s="7">
        <f>IF($B432="","",MAX(0,IFERROR(VLOOKUP($B432,'Cartera'!$A$5:$AC$104,15,FALSE)-($A432-2026+1)*VLOOKUP($B432,'Cartera'!$A$5:$AC$104,19,FALSE)*12*0.55,0)))</f>
        <v/>
      </c>
      <c r="V432" s="7">
        <f>IF($B432="","",$D432*(1+'Proyección 5 años'!$B$3)^($A432-2026))</f>
        <v/>
      </c>
      <c r="W432" s="9">
        <f>IF($B432="","",'Proyección 5 años'!$B$3)</f>
        <v/>
      </c>
      <c r="X432" s="7">
        <f>IF($B432="","",$V432-$U432)</f>
        <v/>
      </c>
      <c r="Y432" s="9">
        <f>IF($B432="","",IFERROR($T432/$D432,0))</f>
        <v/>
      </c>
    </row>
    <row r="433" ht="21" customHeight="1">
      <c r="A433" s="3" t="n"/>
      <c r="B433" s="3" t="n"/>
      <c r="C433" s="16">
        <f>IF($B433="","",IFERROR(VLOOKUP($B433,'Cartera'!$A$5:$AC$104,5,FALSE),""))</f>
        <v/>
      </c>
      <c r="D433" s="10">
        <f>IF($B433="","",IFERROR(VLOOKUP($B433,'Cartera'!$A$5:$AC$104,14,FALSE),0))</f>
        <v/>
      </c>
      <c r="E433" s="10">
        <f>IF($B433="","",IFERROR(VLOOKUP($B433,'Cartera'!$A$5:$AC$104,20,FALSE)*(1+$F433)^($A433-2026),0))</f>
        <v/>
      </c>
      <c r="F433" s="11">
        <f>IF($B433="","",IFERROR(VLOOKUP($B433,'Cartera'!$A$5:$AC$104,21,FALSE),0))</f>
        <v/>
      </c>
      <c r="G433" s="10">
        <f>IF($B433="","",$E433*12)</f>
        <v/>
      </c>
      <c r="H433" s="11">
        <f>IF($B433="","",IFERROR(VLOOKUP($B433,'Cartera'!$A$5:$AC$104,25,FALSE),'Proyección 5 años'!$E$4))</f>
        <v/>
      </c>
      <c r="I433" s="10">
        <f>IF($B433="","",$G433*$H433)</f>
        <v/>
      </c>
      <c r="J433" s="10">
        <f>IF($B433="","",IFERROR(VLOOKUP($B433,'Cartera'!$A$5:$AC$104,22,FALSE)*12,0))</f>
        <v/>
      </c>
      <c r="K433" s="10">
        <f>IF($B433="","",IFERROR(VLOOKUP($B433,'Cartera'!$A$5:$AC$104,23,FALSE),0))</f>
        <v/>
      </c>
      <c r="L433" s="10">
        <f>IF($B433="","",IFERROR(VLOOKUP($B433,'Cartera'!$A$5:$AC$104,24,FALSE),0))</f>
        <v/>
      </c>
      <c r="M433" s="10">
        <f>IF($B433="","",$I433*'Proyección 5 años'!$E$3)</f>
        <v/>
      </c>
      <c r="N433" s="10">
        <f>IF($B433="","",$I433*'Proyección 5 años'!$B$4)</f>
        <v/>
      </c>
      <c r="O433" s="10">
        <f>IF($B433="","",SUM($J433:$N433))</f>
        <v/>
      </c>
      <c r="P433" s="10">
        <f>IF($B433="","",IFERROR(VLOOKUP($B433,'Cartera'!$A$5:$AC$104,15,FALSE)*VLOOKUP($B433,'Cartera'!$A$5:$AC$104,17,FALSE),0))</f>
        <v/>
      </c>
      <c r="Q433" s="10">
        <f>IF($B433="","",$D433*'Proyección 5 años'!$E$5)</f>
        <v/>
      </c>
      <c r="R433" s="10">
        <f>IF($B433="","",$I433-SUM($J433:$N433,$P433:$Q433))</f>
        <v/>
      </c>
      <c r="S433" s="10">
        <f>IF($B433="","",IF($R433&gt;0,$R433*'Proyección 5 años'!$B$5,0))</f>
        <v/>
      </c>
      <c r="T433" s="10">
        <f>IF($B433="","",$R433-$S433)</f>
        <v/>
      </c>
      <c r="U433" s="10">
        <f>IF($B433="","",MAX(0,IFERROR(VLOOKUP($B433,'Cartera'!$A$5:$AC$104,15,FALSE)-($A433-2026+1)*VLOOKUP($B433,'Cartera'!$A$5:$AC$104,19,FALSE)*12*0.55,0)))</f>
        <v/>
      </c>
      <c r="V433" s="10">
        <f>IF($B433="","",$D433*(1+'Proyección 5 años'!$B$3)^($A433-2026))</f>
        <v/>
      </c>
      <c r="W433" s="11">
        <f>IF($B433="","",'Proyección 5 años'!$B$3)</f>
        <v/>
      </c>
      <c r="X433" s="10">
        <f>IF($B433="","",$V433-$U433)</f>
        <v/>
      </c>
      <c r="Y433" s="11">
        <f>IF($B433="","",IFERROR($T433/$D433,0))</f>
        <v/>
      </c>
    </row>
    <row r="434" ht="21" customHeight="1">
      <c r="A434" s="3" t="n"/>
      <c r="B434" s="3" t="n"/>
      <c r="C434" s="15">
        <f>IF($B434="","",IFERROR(VLOOKUP($B434,'Cartera'!$A$5:$AC$104,5,FALSE),""))</f>
        <v/>
      </c>
      <c r="D434" s="7">
        <f>IF($B434="","",IFERROR(VLOOKUP($B434,'Cartera'!$A$5:$AC$104,14,FALSE),0))</f>
        <v/>
      </c>
      <c r="E434" s="7">
        <f>IF($B434="","",IFERROR(VLOOKUP($B434,'Cartera'!$A$5:$AC$104,20,FALSE)*(1+$F434)^($A434-2026),0))</f>
        <v/>
      </c>
      <c r="F434" s="9">
        <f>IF($B434="","",IFERROR(VLOOKUP($B434,'Cartera'!$A$5:$AC$104,21,FALSE),0))</f>
        <v/>
      </c>
      <c r="G434" s="7">
        <f>IF($B434="","",$E434*12)</f>
        <v/>
      </c>
      <c r="H434" s="9">
        <f>IF($B434="","",IFERROR(VLOOKUP($B434,'Cartera'!$A$5:$AC$104,25,FALSE),'Proyección 5 años'!$E$4))</f>
        <v/>
      </c>
      <c r="I434" s="7">
        <f>IF($B434="","",$G434*$H434)</f>
        <v/>
      </c>
      <c r="J434" s="7">
        <f>IF($B434="","",IFERROR(VLOOKUP($B434,'Cartera'!$A$5:$AC$104,22,FALSE)*12,0))</f>
        <v/>
      </c>
      <c r="K434" s="7">
        <f>IF($B434="","",IFERROR(VLOOKUP($B434,'Cartera'!$A$5:$AC$104,23,FALSE),0))</f>
        <v/>
      </c>
      <c r="L434" s="7">
        <f>IF($B434="","",IFERROR(VLOOKUP($B434,'Cartera'!$A$5:$AC$104,24,FALSE),0))</f>
        <v/>
      </c>
      <c r="M434" s="7">
        <f>IF($B434="","",$I434*'Proyección 5 años'!$E$3)</f>
        <v/>
      </c>
      <c r="N434" s="7">
        <f>IF($B434="","",$I434*'Proyección 5 años'!$B$4)</f>
        <v/>
      </c>
      <c r="O434" s="7">
        <f>IF($B434="","",SUM($J434:$N434))</f>
        <v/>
      </c>
      <c r="P434" s="7">
        <f>IF($B434="","",IFERROR(VLOOKUP($B434,'Cartera'!$A$5:$AC$104,15,FALSE)*VLOOKUP($B434,'Cartera'!$A$5:$AC$104,17,FALSE),0))</f>
        <v/>
      </c>
      <c r="Q434" s="7">
        <f>IF($B434="","",$D434*'Proyección 5 años'!$E$5)</f>
        <v/>
      </c>
      <c r="R434" s="7">
        <f>IF($B434="","",$I434-SUM($J434:$N434,$P434:$Q434))</f>
        <v/>
      </c>
      <c r="S434" s="7">
        <f>IF($B434="","",IF($R434&gt;0,$R434*'Proyección 5 años'!$B$5,0))</f>
        <v/>
      </c>
      <c r="T434" s="7">
        <f>IF($B434="","",$R434-$S434)</f>
        <v/>
      </c>
      <c r="U434" s="7">
        <f>IF($B434="","",MAX(0,IFERROR(VLOOKUP($B434,'Cartera'!$A$5:$AC$104,15,FALSE)-($A434-2026+1)*VLOOKUP($B434,'Cartera'!$A$5:$AC$104,19,FALSE)*12*0.55,0)))</f>
        <v/>
      </c>
      <c r="V434" s="7">
        <f>IF($B434="","",$D434*(1+'Proyección 5 años'!$B$3)^($A434-2026))</f>
        <v/>
      </c>
      <c r="W434" s="9">
        <f>IF($B434="","",'Proyección 5 años'!$B$3)</f>
        <v/>
      </c>
      <c r="X434" s="7">
        <f>IF($B434="","",$V434-$U434)</f>
        <v/>
      </c>
      <c r="Y434" s="9">
        <f>IF($B434="","",IFERROR($T434/$D434,0))</f>
        <v/>
      </c>
    </row>
    <row r="435" ht="21" customHeight="1">
      <c r="A435" s="3" t="n"/>
      <c r="B435" s="3" t="n"/>
      <c r="C435" s="16">
        <f>IF($B435="","",IFERROR(VLOOKUP($B435,'Cartera'!$A$5:$AC$104,5,FALSE),""))</f>
        <v/>
      </c>
      <c r="D435" s="10">
        <f>IF($B435="","",IFERROR(VLOOKUP($B435,'Cartera'!$A$5:$AC$104,14,FALSE),0))</f>
        <v/>
      </c>
      <c r="E435" s="10">
        <f>IF($B435="","",IFERROR(VLOOKUP($B435,'Cartera'!$A$5:$AC$104,20,FALSE)*(1+$F435)^($A435-2026),0))</f>
        <v/>
      </c>
      <c r="F435" s="11">
        <f>IF($B435="","",IFERROR(VLOOKUP($B435,'Cartera'!$A$5:$AC$104,21,FALSE),0))</f>
        <v/>
      </c>
      <c r="G435" s="10">
        <f>IF($B435="","",$E435*12)</f>
        <v/>
      </c>
      <c r="H435" s="11">
        <f>IF($B435="","",IFERROR(VLOOKUP($B435,'Cartera'!$A$5:$AC$104,25,FALSE),'Proyección 5 años'!$E$4))</f>
        <v/>
      </c>
      <c r="I435" s="10">
        <f>IF($B435="","",$G435*$H435)</f>
        <v/>
      </c>
      <c r="J435" s="10">
        <f>IF($B435="","",IFERROR(VLOOKUP($B435,'Cartera'!$A$5:$AC$104,22,FALSE)*12,0))</f>
        <v/>
      </c>
      <c r="K435" s="10">
        <f>IF($B435="","",IFERROR(VLOOKUP($B435,'Cartera'!$A$5:$AC$104,23,FALSE),0))</f>
        <v/>
      </c>
      <c r="L435" s="10">
        <f>IF($B435="","",IFERROR(VLOOKUP($B435,'Cartera'!$A$5:$AC$104,24,FALSE),0))</f>
        <v/>
      </c>
      <c r="M435" s="10">
        <f>IF($B435="","",$I435*'Proyección 5 años'!$E$3)</f>
        <v/>
      </c>
      <c r="N435" s="10">
        <f>IF($B435="","",$I435*'Proyección 5 años'!$B$4)</f>
        <v/>
      </c>
      <c r="O435" s="10">
        <f>IF($B435="","",SUM($J435:$N435))</f>
        <v/>
      </c>
      <c r="P435" s="10">
        <f>IF($B435="","",IFERROR(VLOOKUP($B435,'Cartera'!$A$5:$AC$104,15,FALSE)*VLOOKUP($B435,'Cartera'!$A$5:$AC$104,17,FALSE),0))</f>
        <v/>
      </c>
      <c r="Q435" s="10">
        <f>IF($B435="","",$D435*'Proyección 5 años'!$E$5)</f>
        <v/>
      </c>
      <c r="R435" s="10">
        <f>IF($B435="","",$I435-SUM($J435:$N435,$P435:$Q435))</f>
        <v/>
      </c>
      <c r="S435" s="10">
        <f>IF($B435="","",IF($R435&gt;0,$R435*'Proyección 5 años'!$B$5,0))</f>
        <v/>
      </c>
      <c r="T435" s="10">
        <f>IF($B435="","",$R435-$S435)</f>
        <v/>
      </c>
      <c r="U435" s="10">
        <f>IF($B435="","",MAX(0,IFERROR(VLOOKUP($B435,'Cartera'!$A$5:$AC$104,15,FALSE)-($A435-2026+1)*VLOOKUP($B435,'Cartera'!$A$5:$AC$104,19,FALSE)*12*0.55,0)))</f>
        <v/>
      </c>
      <c r="V435" s="10">
        <f>IF($B435="","",$D435*(1+'Proyección 5 años'!$B$3)^($A435-2026))</f>
        <v/>
      </c>
      <c r="W435" s="11">
        <f>IF($B435="","",'Proyección 5 años'!$B$3)</f>
        <v/>
      </c>
      <c r="X435" s="10">
        <f>IF($B435="","",$V435-$U435)</f>
        <v/>
      </c>
      <c r="Y435" s="11">
        <f>IF($B435="","",IFERROR($T435/$D435,0))</f>
        <v/>
      </c>
    </row>
    <row r="436" ht="21" customHeight="1">
      <c r="A436" s="3" t="n"/>
      <c r="B436" s="3" t="n"/>
      <c r="C436" s="15">
        <f>IF($B436="","",IFERROR(VLOOKUP($B436,'Cartera'!$A$5:$AC$104,5,FALSE),""))</f>
        <v/>
      </c>
      <c r="D436" s="7">
        <f>IF($B436="","",IFERROR(VLOOKUP($B436,'Cartera'!$A$5:$AC$104,14,FALSE),0))</f>
        <v/>
      </c>
      <c r="E436" s="7">
        <f>IF($B436="","",IFERROR(VLOOKUP($B436,'Cartera'!$A$5:$AC$104,20,FALSE)*(1+$F436)^($A436-2026),0))</f>
        <v/>
      </c>
      <c r="F436" s="9">
        <f>IF($B436="","",IFERROR(VLOOKUP($B436,'Cartera'!$A$5:$AC$104,21,FALSE),0))</f>
        <v/>
      </c>
      <c r="G436" s="7">
        <f>IF($B436="","",$E436*12)</f>
        <v/>
      </c>
      <c r="H436" s="9">
        <f>IF($B436="","",IFERROR(VLOOKUP($B436,'Cartera'!$A$5:$AC$104,25,FALSE),'Proyección 5 años'!$E$4))</f>
        <v/>
      </c>
      <c r="I436" s="7">
        <f>IF($B436="","",$G436*$H436)</f>
        <v/>
      </c>
      <c r="J436" s="7">
        <f>IF($B436="","",IFERROR(VLOOKUP($B436,'Cartera'!$A$5:$AC$104,22,FALSE)*12,0))</f>
        <v/>
      </c>
      <c r="K436" s="7">
        <f>IF($B436="","",IFERROR(VLOOKUP($B436,'Cartera'!$A$5:$AC$104,23,FALSE),0))</f>
        <v/>
      </c>
      <c r="L436" s="7">
        <f>IF($B436="","",IFERROR(VLOOKUP($B436,'Cartera'!$A$5:$AC$104,24,FALSE),0))</f>
        <v/>
      </c>
      <c r="M436" s="7">
        <f>IF($B436="","",$I436*'Proyección 5 años'!$E$3)</f>
        <v/>
      </c>
      <c r="N436" s="7">
        <f>IF($B436="","",$I436*'Proyección 5 años'!$B$4)</f>
        <v/>
      </c>
      <c r="O436" s="7">
        <f>IF($B436="","",SUM($J436:$N436))</f>
        <v/>
      </c>
      <c r="P436" s="7">
        <f>IF($B436="","",IFERROR(VLOOKUP($B436,'Cartera'!$A$5:$AC$104,15,FALSE)*VLOOKUP($B436,'Cartera'!$A$5:$AC$104,17,FALSE),0))</f>
        <v/>
      </c>
      <c r="Q436" s="7">
        <f>IF($B436="","",$D436*'Proyección 5 años'!$E$5)</f>
        <v/>
      </c>
      <c r="R436" s="7">
        <f>IF($B436="","",$I436-SUM($J436:$N436,$P436:$Q436))</f>
        <v/>
      </c>
      <c r="S436" s="7">
        <f>IF($B436="","",IF($R436&gt;0,$R436*'Proyección 5 años'!$B$5,0))</f>
        <v/>
      </c>
      <c r="T436" s="7">
        <f>IF($B436="","",$R436-$S436)</f>
        <v/>
      </c>
      <c r="U436" s="7">
        <f>IF($B436="","",MAX(0,IFERROR(VLOOKUP($B436,'Cartera'!$A$5:$AC$104,15,FALSE)-($A436-2026+1)*VLOOKUP($B436,'Cartera'!$A$5:$AC$104,19,FALSE)*12*0.55,0)))</f>
        <v/>
      </c>
      <c r="V436" s="7">
        <f>IF($B436="","",$D436*(1+'Proyección 5 años'!$B$3)^($A436-2026))</f>
        <v/>
      </c>
      <c r="W436" s="9">
        <f>IF($B436="","",'Proyección 5 años'!$B$3)</f>
        <v/>
      </c>
      <c r="X436" s="7">
        <f>IF($B436="","",$V436-$U436)</f>
        <v/>
      </c>
      <c r="Y436" s="9">
        <f>IF($B436="","",IFERROR($T436/$D436,0))</f>
        <v/>
      </c>
    </row>
    <row r="437" ht="21" customHeight="1">
      <c r="A437" s="3" t="n"/>
      <c r="B437" s="3" t="n"/>
      <c r="C437" s="16">
        <f>IF($B437="","",IFERROR(VLOOKUP($B437,'Cartera'!$A$5:$AC$104,5,FALSE),""))</f>
        <v/>
      </c>
      <c r="D437" s="10">
        <f>IF($B437="","",IFERROR(VLOOKUP($B437,'Cartera'!$A$5:$AC$104,14,FALSE),0))</f>
        <v/>
      </c>
      <c r="E437" s="10">
        <f>IF($B437="","",IFERROR(VLOOKUP($B437,'Cartera'!$A$5:$AC$104,20,FALSE)*(1+$F437)^($A437-2026),0))</f>
        <v/>
      </c>
      <c r="F437" s="11">
        <f>IF($B437="","",IFERROR(VLOOKUP($B437,'Cartera'!$A$5:$AC$104,21,FALSE),0))</f>
        <v/>
      </c>
      <c r="G437" s="10">
        <f>IF($B437="","",$E437*12)</f>
        <v/>
      </c>
      <c r="H437" s="11">
        <f>IF($B437="","",IFERROR(VLOOKUP($B437,'Cartera'!$A$5:$AC$104,25,FALSE),'Proyección 5 años'!$E$4))</f>
        <v/>
      </c>
      <c r="I437" s="10">
        <f>IF($B437="","",$G437*$H437)</f>
        <v/>
      </c>
      <c r="J437" s="10">
        <f>IF($B437="","",IFERROR(VLOOKUP($B437,'Cartera'!$A$5:$AC$104,22,FALSE)*12,0))</f>
        <v/>
      </c>
      <c r="K437" s="10">
        <f>IF($B437="","",IFERROR(VLOOKUP($B437,'Cartera'!$A$5:$AC$104,23,FALSE),0))</f>
        <v/>
      </c>
      <c r="L437" s="10">
        <f>IF($B437="","",IFERROR(VLOOKUP($B437,'Cartera'!$A$5:$AC$104,24,FALSE),0))</f>
        <v/>
      </c>
      <c r="M437" s="10">
        <f>IF($B437="","",$I437*'Proyección 5 años'!$E$3)</f>
        <v/>
      </c>
      <c r="N437" s="10">
        <f>IF($B437="","",$I437*'Proyección 5 años'!$B$4)</f>
        <v/>
      </c>
      <c r="O437" s="10">
        <f>IF($B437="","",SUM($J437:$N437))</f>
        <v/>
      </c>
      <c r="P437" s="10">
        <f>IF($B437="","",IFERROR(VLOOKUP($B437,'Cartera'!$A$5:$AC$104,15,FALSE)*VLOOKUP($B437,'Cartera'!$A$5:$AC$104,17,FALSE),0))</f>
        <v/>
      </c>
      <c r="Q437" s="10">
        <f>IF($B437="","",$D437*'Proyección 5 años'!$E$5)</f>
        <v/>
      </c>
      <c r="R437" s="10">
        <f>IF($B437="","",$I437-SUM($J437:$N437,$P437:$Q437))</f>
        <v/>
      </c>
      <c r="S437" s="10">
        <f>IF($B437="","",IF($R437&gt;0,$R437*'Proyección 5 años'!$B$5,0))</f>
        <v/>
      </c>
      <c r="T437" s="10">
        <f>IF($B437="","",$R437-$S437)</f>
        <v/>
      </c>
      <c r="U437" s="10">
        <f>IF($B437="","",MAX(0,IFERROR(VLOOKUP($B437,'Cartera'!$A$5:$AC$104,15,FALSE)-($A437-2026+1)*VLOOKUP($B437,'Cartera'!$A$5:$AC$104,19,FALSE)*12*0.55,0)))</f>
        <v/>
      </c>
      <c r="V437" s="10">
        <f>IF($B437="","",$D437*(1+'Proyección 5 años'!$B$3)^($A437-2026))</f>
        <v/>
      </c>
      <c r="W437" s="11">
        <f>IF($B437="","",'Proyección 5 años'!$B$3)</f>
        <v/>
      </c>
      <c r="X437" s="10">
        <f>IF($B437="","",$V437-$U437)</f>
        <v/>
      </c>
      <c r="Y437" s="11">
        <f>IF($B437="","",IFERROR($T437/$D437,0))</f>
        <v/>
      </c>
    </row>
    <row r="438" ht="21" customHeight="1">
      <c r="A438" s="3" t="n"/>
      <c r="B438" s="3" t="n"/>
      <c r="C438" s="15">
        <f>IF($B438="","",IFERROR(VLOOKUP($B438,'Cartera'!$A$5:$AC$104,5,FALSE),""))</f>
        <v/>
      </c>
      <c r="D438" s="7">
        <f>IF($B438="","",IFERROR(VLOOKUP($B438,'Cartera'!$A$5:$AC$104,14,FALSE),0))</f>
        <v/>
      </c>
      <c r="E438" s="7">
        <f>IF($B438="","",IFERROR(VLOOKUP($B438,'Cartera'!$A$5:$AC$104,20,FALSE)*(1+$F438)^($A438-2026),0))</f>
        <v/>
      </c>
      <c r="F438" s="9">
        <f>IF($B438="","",IFERROR(VLOOKUP($B438,'Cartera'!$A$5:$AC$104,21,FALSE),0))</f>
        <v/>
      </c>
      <c r="G438" s="7">
        <f>IF($B438="","",$E438*12)</f>
        <v/>
      </c>
      <c r="H438" s="9">
        <f>IF($B438="","",IFERROR(VLOOKUP($B438,'Cartera'!$A$5:$AC$104,25,FALSE),'Proyección 5 años'!$E$4))</f>
        <v/>
      </c>
      <c r="I438" s="7">
        <f>IF($B438="","",$G438*$H438)</f>
        <v/>
      </c>
      <c r="J438" s="7">
        <f>IF($B438="","",IFERROR(VLOOKUP($B438,'Cartera'!$A$5:$AC$104,22,FALSE)*12,0))</f>
        <v/>
      </c>
      <c r="K438" s="7">
        <f>IF($B438="","",IFERROR(VLOOKUP($B438,'Cartera'!$A$5:$AC$104,23,FALSE),0))</f>
        <v/>
      </c>
      <c r="L438" s="7">
        <f>IF($B438="","",IFERROR(VLOOKUP($B438,'Cartera'!$A$5:$AC$104,24,FALSE),0))</f>
        <v/>
      </c>
      <c r="M438" s="7">
        <f>IF($B438="","",$I438*'Proyección 5 años'!$E$3)</f>
        <v/>
      </c>
      <c r="N438" s="7">
        <f>IF($B438="","",$I438*'Proyección 5 años'!$B$4)</f>
        <v/>
      </c>
      <c r="O438" s="7">
        <f>IF($B438="","",SUM($J438:$N438))</f>
        <v/>
      </c>
      <c r="P438" s="7">
        <f>IF($B438="","",IFERROR(VLOOKUP($B438,'Cartera'!$A$5:$AC$104,15,FALSE)*VLOOKUP($B438,'Cartera'!$A$5:$AC$104,17,FALSE),0))</f>
        <v/>
      </c>
      <c r="Q438" s="7">
        <f>IF($B438="","",$D438*'Proyección 5 años'!$E$5)</f>
        <v/>
      </c>
      <c r="R438" s="7">
        <f>IF($B438="","",$I438-SUM($J438:$N438,$P438:$Q438))</f>
        <v/>
      </c>
      <c r="S438" s="7">
        <f>IF($B438="","",IF($R438&gt;0,$R438*'Proyección 5 años'!$B$5,0))</f>
        <v/>
      </c>
      <c r="T438" s="7">
        <f>IF($B438="","",$R438-$S438)</f>
        <v/>
      </c>
      <c r="U438" s="7">
        <f>IF($B438="","",MAX(0,IFERROR(VLOOKUP($B438,'Cartera'!$A$5:$AC$104,15,FALSE)-($A438-2026+1)*VLOOKUP($B438,'Cartera'!$A$5:$AC$104,19,FALSE)*12*0.55,0)))</f>
        <v/>
      </c>
      <c r="V438" s="7">
        <f>IF($B438="","",$D438*(1+'Proyección 5 años'!$B$3)^($A438-2026))</f>
        <v/>
      </c>
      <c r="W438" s="9">
        <f>IF($B438="","",'Proyección 5 años'!$B$3)</f>
        <v/>
      </c>
      <c r="X438" s="7">
        <f>IF($B438="","",$V438-$U438)</f>
        <v/>
      </c>
      <c r="Y438" s="9">
        <f>IF($B438="","",IFERROR($T438/$D438,0))</f>
        <v/>
      </c>
    </row>
    <row r="439" ht="21" customHeight="1">
      <c r="A439" s="3" t="n"/>
      <c r="B439" s="3" t="n"/>
      <c r="C439" s="16">
        <f>IF($B439="","",IFERROR(VLOOKUP($B439,'Cartera'!$A$5:$AC$104,5,FALSE),""))</f>
        <v/>
      </c>
      <c r="D439" s="10">
        <f>IF($B439="","",IFERROR(VLOOKUP($B439,'Cartera'!$A$5:$AC$104,14,FALSE),0))</f>
        <v/>
      </c>
      <c r="E439" s="10">
        <f>IF($B439="","",IFERROR(VLOOKUP($B439,'Cartera'!$A$5:$AC$104,20,FALSE)*(1+$F439)^($A439-2026),0))</f>
        <v/>
      </c>
      <c r="F439" s="11">
        <f>IF($B439="","",IFERROR(VLOOKUP($B439,'Cartera'!$A$5:$AC$104,21,FALSE),0))</f>
        <v/>
      </c>
      <c r="G439" s="10">
        <f>IF($B439="","",$E439*12)</f>
        <v/>
      </c>
      <c r="H439" s="11">
        <f>IF($B439="","",IFERROR(VLOOKUP($B439,'Cartera'!$A$5:$AC$104,25,FALSE),'Proyección 5 años'!$E$4))</f>
        <v/>
      </c>
      <c r="I439" s="10">
        <f>IF($B439="","",$G439*$H439)</f>
        <v/>
      </c>
      <c r="J439" s="10">
        <f>IF($B439="","",IFERROR(VLOOKUP($B439,'Cartera'!$A$5:$AC$104,22,FALSE)*12,0))</f>
        <v/>
      </c>
      <c r="K439" s="10">
        <f>IF($B439="","",IFERROR(VLOOKUP($B439,'Cartera'!$A$5:$AC$104,23,FALSE),0))</f>
        <v/>
      </c>
      <c r="L439" s="10">
        <f>IF($B439="","",IFERROR(VLOOKUP($B439,'Cartera'!$A$5:$AC$104,24,FALSE),0))</f>
        <v/>
      </c>
      <c r="M439" s="10">
        <f>IF($B439="","",$I439*'Proyección 5 años'!$E$3)</f>
        <v/>
      </c>
      <c r="N439" s="10">
        <f>IF($B439="","",$I439*'Proyección 5 años'!$B$4)</f>
        <v/>
      </c>
      <c r="O439" s="10">
        <f>IF($B439="","",SUM($J439:$N439))</f>
        <v/>
      </c>
      <c r="P439" s="10">
        <f>IF($B439="","",IFERROR(VLOOKUP($B439,'Cartera'!$A$5:$AC$104,15,FALSE)*VLOOKUP($B439,'Cartera'!$A$5:$AC$104,17,FALSE),0))</f>
        <v/>
      </c>
      <c r="Q439" s="10">
        <f>IF($B439="","",$D439*'Proyección 5 años'!$E$5)</f>
        <v/>
      </c>
      <c r="R439" s="10">
        <f>IF($B439="","",$I439-SUM($J439:$N439,$P439:$Q439))</f>
        <v/>
      </c>
      <c r="S439" s="10">
        <f>IF($B439="","",IF($R439&gt;0,$R439*'Proyección 5 años'!$B$5,0))</f>
        <v/>
      </c>
      <c r="T439" s="10">
        <f>IF($B439="","",$R439-$S439)</f>
        <v/>
      </c>
      <c r="U439" s="10">
        <f>IF($B439="","",MAX(0,IFERROR(VLOOKUP($B439,'Cartera'!$A$5:$AC$104,15,FALSE)-($A439-2026+1)*VLOOKUP($B439,'Cartera'!$A$5:$AC$104,19,FALSE)*12*0.55,0)))</f>
        <v/>
      </c>
      <c r="V439" s="10">
        <f>IF($B439="","",$D439*(1+'Proyección 5 años'!$B$3)^($A439-2026))</f>
        <v/>
      </c>
      <c r="W439" s="11">
        <f>IF($B439="","",'Proyección 5 años'!$B$3)</f>
        <v/>
      </c>
      <c r="X439" s="10">
        <f>IF($B439="","",$V439-$U439)</f>
        <v/>
      </c>
      <c r="Y439" s="11">
        <f>IF($B439="","",IFERROR($T439/$D439,0))</f>
        <v/>
      </c>
    </row>
    <row r="440" ht="21" customHeight="1">
      <c r="A440" s="3" t="n"/>
      <c r="B440" s="3" t="n"/>
      <c r="C440" s="15">
        <f>IF($B440="","",IFERROR(VLOOKUP($B440,'Cartera'!$A$5:$AC$104,5,FALSE),""))</f>
        <v/>
      </c>
      <c r="D440" s="7">
        <f>IF($B440="","",IFERROR(VLOOKUP($B440,'Cartera'!$A$5:$AC$104,14,FALSE),0))</f>
        <v/>
      </c>
      <c r="E440" s="7">
        <f>IF($B440="","",IFERROR(VLOOKUP($B440,'Cartera'!$A$5:$AC$104,20,FALSE)*(1+$F440)^($A440-2026),0))</f>
        <v/>
      </c>
      <c r="F440" s="9">
        <f>IF($B440="","",IFERROR(VLOOKUP($B440,'Cartera'!$A$5:$AC$104,21,FALSE),0))</f>
        <v/>
      </c>
      <c r="G440" s="7">
        <f>IF($B440="","",$E440*12)</f>
        <v/>
      </c>
      <c r="H440" s="9">
        <f>IF($B440="","",IFERROR(VLOOKUP($B440,'Cartera'!$A$5:$AC$104,25,FALSE),'Proyección 5 años'!$E$4))</f>
        <v/>
      </c>
      <c r="I440" s="7">
        <f>IF($B440="","",$G440*$H440)</f>
        <v/>
      </c>
      <c r="J440" s="7">
        <f>IF($B440="","",IFERROR(VLOOKUP($B440,'Cartera'!$A$5:$AC$104,22,FALSE)*12,0))</f>
        <v/>
      </c>
      <c r="K440" s="7">
        <f>IF($B440="","",IFERROR(VLOOKUP($B440,'Cartera'!$A$5:$AC$104,23,FALSE),0))</f>
        <v/>
      </c>
      <c r="L440" s="7">
        <f>IF($B440="","",IFERROR(VLOOKUP($B440,'Cartera'!$A$5:$AC$104,24,FALSE),0))</f>
        <v/>
      </c>
      <c r="M440" s="7">
        <f>IF($B440="","",$I440*'Proyección 5 años'!$E$3)</f>
        <v/>
      </c>
      <c r="N440" s="7">
        <f>IF($B440="","",$I440*'Proyección 5 años'!$B$4)</f>
        <v/>
      </c>
      <c r="O440" s="7">
        <f>IF($B440="","",SUM($J440:$N440))</f>
        <v/>
      </c>
      <c r="P440" s="7">
        <f>IF($B440="","",IFERROR(VLOOKUP($B440,'Cartera'!$A$5:$AC$104,15,FALSE)*VLOOKUP($B440,'Cartera'!$A$5:$AC$104,17,FALSE),0))</f>
        <v/>
      </c>
      <c r="Q440" s="7">
        <f>IF($B440="","",$D440*'Proyección 5 años'!$E$5)</f>
        <v/>
      </c>
      <c r="R440" s="7">
        <f>IF($B440="","",$I440-SUM($J440:$N440,$P440:$Q440))</f>
        <v/>
      </c>
      <c r="S440" s="7">
        <f>IF($B440="","",IF($R440&gt;0,$R440*'Proyección 5 años'!$B$5,0))</f>
        <v/>
      </c>
      <c r="T440" s="7">
        <f>IF($B440="","",$R440-$S440)</f>
        <v/>
      </c>
      <c r="U440" s="7">
        <f>IF($B440="","",MAX(0,IFERROR(VLOOKUP($B440,'Cartera'!$A$5:$AC$104,15,FALSE)-($A440-2026+1)*VLOOKUP($B440,'Cartera'!$A$5:$AC$104,19,FALSE)*12*0.55,0)))</f>
        <v/>
      </c>
      <c r="V440" s="7">
        <f>IF($B440="","",$D440*(1+'Proyección 5 años'!$B$3)^($A440-2026))</f>
        <v/>
      </c>
      <c r="W440" s="9">
        <f>IF($B440="","",'Proyección 5 años'!$B$3)</f>
        <v/>
      </c>
      <c r="X440" s="7">
        <f>IF($B440="","",$V440-$U440)</f>
        <v/>
      </c>
      <c r="Y440" s="9">
        <f>IF($B440="","",IFERROR($T440/$D440,0))</f>
        <v/>
      </c>
    </row>
    <row r="441" ht="21" customHeight="1">
      <c r="A441" s="3" t="n"/>
      <c r="B441" s="3" t="n"/>
      <c r="C441" s="16">
        <f>IF($B441="","",IFERROR(VLOOKUP($B441,'Cartera'!$A$5:$AC$104,5,FALSE),""))</f>
        <v/>
      </c>
      <c r="D441" s="10">
        <f>IF($B441="","",IFERROR(VLOOKUP($B441,'Cartera'!$A$5:$AC$104,14,FALSE),0))</f>
        <v/>
      </c>
      <c r="E441" s="10">
        <f>IF($B441="","",IFERROR(VLOOKUP($B441,'Cartera'!$A$5:$AC$104,20,FALSE)*(1+$F441)^($A441-2026),0))</f>
        <v/>
      </c>
      <c r="F441" s="11">
        <f>IF($B441="","",IFERROR(VLOOKUP($B441,'Cartera'!$A$5:$AC$104,21,FALSE),0))</f>
        <v/>
      </c>
      <c r="G441" s="10">
        <f>IF($B441="","",$E441*12)</f>
        <v/>
      </c>
      <c r="H441" s="11">
        <f>IF($B441="","",IFERROR(VLOOKUP($B441,'Cartera'!$A$5:$AC$104,25,FALSE),'Proyección 5 años'!$E$4))</f>
        <v/>
      </c>
      <c r="I441" s="10">
        <f>IF($B441="","",$G441*$H441)</f>
        <v/>
      </c>
      <c r="J441" s="10">
        <f>IF($B441="","",IFERROR(VLOOKUP($B441,'Cartera'!$A$5:$AC$104,22,FALSE)*12,0))</f>
        <v/>
      </c>
      <c r="K441" s="10">
        <f>IF($B441="","",IFERROR(VLOOKUP($B441,'Cartera'!$A$5:$AC$104,23,FALSE),0))</f>
        <v/>
      </c>
      <c r="L441" s="10">
        <f>IF($B441="","",IFERROR(VLOOKUP($B441,'Cartera'!$A$5:$AC$104,24,FALSE),0))</f>
        <v/>
      </c>
      <c r="M441" s="10">
        <f>IF($B441="","",$I441*'Proyección 5 años'!$E$3)</f>
        <v/>
      </c>
      <c r="N441" s="10">
        <f>IF($B441="","",$I441*'Proyección 5 años'!$B$4)</f>
        <v/>
      </c>
      <c r="O441" s="10">
        <f>IF($B441="","",SUM($J441:$N441))</f>
        <v/>
      </c>
      <c r="P441" s="10">
        <f>IF($B441="","",IFERROR(VLOOKUP($B441,'Cartera'!$A$5:$AC$104,15,FALSE)*VLOOKUP($B441,'Cartera'!$A$5:$AC$104,17,FALSE),0))</f>
        <v/>
      </c>
      <c r="Q441" s="10">
        <f>IF($B441="","",$D441*'Proyección 5 años'!$E$5)</f>
        <v/>
      </c>
      <c r="R441" s="10">
        <f>IF($B441="","",$I441-SUM($J441:$N441,$P441:$Q441))</f>
        <v/>
      </c>
      <c r="S441" s="10">
        <f>IF($B441="","",IF($R441&gt;0,$R441*'Proyección 5 años'!$B$5,0))</f>
        <v/>
      </c>
      <c r="T441" s="10">
        <f>IF($B441="","",$R441-$S441)</f>
        <v/>
      </c>
      <c r="U441" s="10">
        <f>IF($B441="","",MAX(0,IFERROR(VLOOKUP($B441,'Cartera'!$A$5:$AC$104,15,FALSE)-($A441-2026+1)*VLOOKUP($B441,'Cartera'!$A$5:$AC$104,19,FALSE)*12*0.55,0)))</f>
        <v/>
      </c>
      <c r="V441" s="10">
        <f>IF($B441="","",$D441*(1+'Proyección 5 años'!$B$3)^($A441-2026))</f>
        <v/>
      </c>
      <c r="W441" s="11">
        <f>IF($B441="","",'Proyección 5 años'!$B$3)</f>
        <v/>
      </c>
      <c r="X441" s="10">
        <f>IF($B441="","",$V441-$U441)</f>
        <v/>
      </c>
      <c r="Y441" s="11">
        <f>IF($B441="","",IFERROR($T441/$D441,0))</f>
        <v/>
      </c>
    </row>
    <row r="442" ht="21" customHeight="1">
      <c r="A442" s="3" t="n"/>
      <c r="B442" s="3" t="n"/>
      <c r="C442" s="15">
        <f>IF($B442="","",IFERROR(VLOOKUP($B442,'Cartera'!$A$5:$AC$104,5,FALSE),""))</f>
        <v/>
      </c>
      <c r="D442" s="7">
        <f>IF($B442="","",IFERROR(VLOOKUP($B442,'Cartera'!$A$5:$AC$104,14,FALSE),0))</f>
        <v/>
      </c>
      <c r="E442" s="7">
        <f>IF($B442="","",IFERROR(VLOOKUP($B442,'Cartera'!$A$5:$AC$104,20,FALSE)*(1+$F442)^($A442-2026),0))</f>
        <v/>
      </c>
      <c r="F442" s="9">
        <f>IF($B442="","",IFERROR(VLOOKUP($B442,'Cartera'!$A$5:$AC$104,21,FALSE),0))</f>
        <v/>
      </c>
      <c r="G442" s="7">
        <f>IF($B442="","",$E442*12)</f>
        <v/>
      </c>
      <c r="H442" s="9">
        <f>IF($B442="","",IFERROR(VLOOKUP($B442,'Cartera'!$A$5:$AC$104,25,FALSE),'Proyección 5 años'!$E$4))</f>
        <v/>
      </c>
      <c r="I442" s="7">
        <f>IF($B442="","",$G442*$H442)</f>
        <v/>
      </c>
      <c r="J442" s="7">
        <f>IF($B442="","",IFERROR(VLOOKUP($B442,'Cartera'!$A$5:$AC$104,22,FALSE)*12,0))</f>
        <v/>
      </c>
      <c r="K442" s="7">
        <f>IF($B442="","",IFERROR(VLOOKUP($B442,'Cartera'!$A$5:$AC$104,23,FALSE),0))</f>
        <v/>
      </c>
      <c r="L442" s="7">
        <f>IF($B442="","",IFERROR(VLOOKUP($B442,'Cartera'!$A$5:$AC$104,24,FALSE),0))</f>
        <v/>
      </c>
      <c r="M442" s="7">
        <f>IF($B442="","",$I442*'Proyección 5 años'!$E$3)</f>
        <v/>
      </c>
      <c r="N442" s="7">
        <f>IF($B442="","",$I442*'Proyección 5 años'!$B$4)</f>
        <v/>
      </c>
      <c r="O442" s="7">
        <f>IF($B442="","",SUM($J442:$N442))</f>
        <v/>
      </c>
      <c r="P442" s="7">
        <f>IF($B442="","",IFERROR(VLOOKUP($B442,'Cartera'!$A$5:$AC$104,15,FALSE)*VLOOKUP($B442,'Cartera'!$A$5:$AC$104,17,FALSE),0))</f>
        <v/>
      </c>
      <c r="Q442" s="7">
        <f>IF($B442="","",$D442*'Proyección 5 años'!$E$5)</f>
        <v/>
      </c>
      <c r="R442" s="7">
        <f>IF($B442="","",$I442-SUM($J442:$N442,$P442:$Q442))</f>
        <v/>
      </c>
      <c r="S442" s="7">
        <f>IF($B442="","",IF($R442&gt;0,$R442*'Proyección 5 años'!$B$5,0))</f>
        <v/>
      </c>
      <c r="T442" s="7">
        <f>IF($B442="","",$R442-$S442)</f>
        <v/>
      </c>
      <c r="U442" s="7">
        <f>IF($B442="","",MAX(0,IFERROR(VLOOKUP($B442,'Cartera'!$A$5:$AC$104,15,FALSE)-($A442-2026+1)*VLOOKUP($B442,'Cartera'!$A$5:$AC$104,19,FALSE)*12*0.55,0)))</f>
        <v/>
      </c>
      <c r="V442" s="7">
        <f>IF($B442="","",$D442*(1+'Proyección 5 años'!$B$3)^($A442-2026))</f>
        <v/>
      </c>
      <c r="W442" s="9">
        <f>IF($B442="","",'Proyección 5 años'!$B$3)</f>
        <v/>
      </c>
      <c r="X442" s="7">
        <f>IF($B442="","",$V442-$U442)</f>
        <v/>
      </c>
      <c r="Y442" s="9">
        <f>IF($B442="","",IFERROR($T442/$D442,0))</f>
        <v/>
      </c>
    </row>
    <row r="443" ht="21" customHeight="1">
      <c r="A443" s="3" t="n"/>
      <c r="B443" s="3" t="n"/>
      <c r="C443" s="16">
        <f>IF($B443="","",IFERROR(VLOOKUP($B443,'Cartera'!$A$5:$AC$104,5,FALSE),""))</f>
        <v/>
      </c>
      <c r="D443" s="10">
        <f>IF($B443="","",IFERROR(VLOOKUP($B443,'Cartera'!$A$5:$AC$104,14,FALSE),0))</f>
        <v/>
      </c>
      <c r="E443" s="10">
        <f>IF($B443="","",IFERROR(VLOOKUP($B443,'Cartera'!$A$5:$AC$104,20,FALSE)*(1+$F443)^($A443-2026),0))</f>
        <v/>
      </c>
      <c r="F443" s="11">
        <f>IF($B443="","",IFERROR(VLOOKUP($B443,'Cartera'!$A$5:$AC$104,21,FALSE),0))</f>
        <v/>
      </c>
      <c r="G443" s="10">
        <f>IF($B443="","",$E443*12)</f>
        <v/>
      </c>
      <c r="H443" s="11">
        <f>IF($B443="","",IFERROR(VLOOKUP($B443,'Cartera'!$A$5:$AC$104,25,FALSE),'Proyección 5 años'!$E$4))</f>
        <v/>
      </c>
      <c r="I443" s="10">
        <f>IF($B443="","",$G443*$H443)</f>
        <v/>
      </c>
      <c r="J443" s="10">
        <f>IF($B443="","",IFERROR(VLOOKUP($B443,'Cartera'!$A$5:$AC$104,22,FALSE)*12,0))</f>
        <v/>
      </c>
      <c r="K443" s="10">
        <f>IF($B443="","",IFERROR(VLOOKUP($B443,'Cartera'!$A$5:$AC$104,23,FALSE),0))</f>
        <v/>
      </c>
      <c r="L443" s="10">
        <f>IF($B443="","",IFERROR(VLOOKUP($B443,'Cartera'!$A$5:$AC$104,24,FALSE),0))</f>
        <v/>
      </c>
      <c r="M443" s="10">
        <f>IF($B443="","",$I443*'Proyección 5 años'!$E$3)</f>
        <v/>
      </c>
      <c r="N443" s="10">
        <f>IF($B443="","",$I443*'Proyección 5 años'!$B$4)</f>
        <v/>
      </c>
      <c r="O443" s="10">
        <f>IF($B443="","",SUM($J443:$N443))</f>
        <v/>
      </c>
      <c r="P443" s="10">
        <f>IF($B443="","",IFERROR(VLOOKUP($B443,'Cartera'!$A$5:$AC$104,15,FALSE)*VLOOKUP($B443,'Cartera'!$A$5:$AC$104,17,FALSE),0))</f>
        <v/>
      </c>
      <c r="Q443" s="10">
        <f>IF($B443="","",$D443*'Proyección 5 años'!$E$5)</f>
        <v/>
      </c>
      <c r="R443" s="10">
        <f>IF($B443="","",$I443-SUM($J443:$N443,$P443:$Q443))</f>
        <v/>
      </c>
      <c r="S443" s="10">
        <f>IF($B443="","",IF($R443&gt;0,$R443*'Proyección 5 años'!$B$5,0))</f>
        <v/>
      </c>
      <c r="T443" s="10">
        <f>IF($B443="","",$R443-$S443)</f>
        <v/>
      </c>
      <c r="U443" s="10">
        <f>IF($B443="","",MAX(0,IFERROR(VLOOKUP($B443,'Cartera'!$A$5:$AC$104,15,FALSE)-($A443-2026+1)*VLOOKUP($B443,'Cartera'!$A$5:$AC$104,19,FALSE)*12*0.55,0)))</f>
        <v/>
      </c>
      <c r="V443" s="10">
        <f>IF($B443="","",$D443*(1+'Proyección 5 años'!$B$3)^($A443-2026))</f>
        <v/>
      </c>
      <c r="W443" s="11">
        <f>IF($B443="","",'Proyección 5 años'!$B$3)</f>
        <v/>
      </c>
      <c r="X443" s="10">
        <f>IF($B443="","",$V443-$U443)</f>
        <v/>
      </c>
      <c r="Y443" s="11">
        <f>IF($B443="","",IFERROR($T443/$D443,0))</f>
        <v/>
      </c>
    </row>
    <row r="444" ht="21" customHeight="1">
      <c r="A444" s="3" t="n"/>
      <c r="B444" s="3" t="n"/>
      <c r="C444" s="15">
        <f>IF($B444="","",IFERROR(VLOOKUP($B444,'Cartera'!$A$5:$AC$104,5,FALSE),""))</f>
        <v/>
      </c>
      <c r="D444" s="7">
        <f>IF($B444="","",IFERROR(VLOOKUP($B444,'Cartera'!$A$5:$AC$104,14,FALSE),0))</f>
        <v/>
      </c>
      <c r="E444" s="7">
        <f>IF($B444="","",IFERROR(VLOOKUP($B444,'Cartera'!$A$5:$AC$104,20,FALSE)*(1+$F444)^($A444-2026),0))</f>
        <v/>
      </c>
      <c r="F444" s="9">
        <f>IF($B444="","",IFERROR(VLOOKUP($B444,'Cartera'!$A$5:$AC$104,21,FALSE),0))</f>
        <v/>
      </c>
      <c r="G444" s="7">
        <f>IF($B444="","",$E444*12)</f>
        <v/>
      </c>
      <c r="H444" s="9">
        <f>IF($B444="","",IFERROR(VLOOKUP($B444,'Cartera'!$A$5:$AC$104,25,FALSE),'Proyección 5 años'!$E$4))</f>
        <v/>
      </c>
      <c r="I444" s="7">
        <f>IF($B444="","",$G444*$H444)</f>
        <v/>
      </c>
      <c r="J444" s="7">
        <f>IF($B444="","",IFERROR(VLOOKUP($B444,'Cartera'!$A$5:$AC$104,22,FALSE)*12,0))</f>
        <v/>
      </c>
      <c r="K444" s="7">
        <f>IF($B444="","",IFERROR(VLOOKUP($B444,'Cartera'!$A$5:$AC$104,23,FALSE),0))</f>
        <v/>
      </c>
      <c r="L444" s="7">
        <f>IF($B444="","",IFERROR(VLOOKUP($B444,'Cartera'!$A$5:$AC$104,24,FALSE),0))</f>
        <v/>
      </c>
      <c r="M444" s="7">
        <f>IF($B444="","",$I444*'Proyección 5 años'!$E$3)</f>
        <v/>
      </c>
      <c r="N444" s="7">
        <f>IF($B444="","",$I444*'Proyección 5 años'!$B$4)</f>
        <v/>
      </c>
      <c r="O444" s="7">
        <f>IF($B444="","",SUM($J444:$N444))</f>
        <v/>
      </c>
      <c r="P444" s="7">
        <f>IF($B444="","",IFERROR(VLOOKUP($B444,'Cartera'!$A$5:$AC$104,15,FALSE)*VLOOKUP($B444,'Cartera'!$A$5:$AC$104,17,FALSE),0))</f>
        <v/>
      </c>
      <c r="Q444" s="7">
        <f>IF($B444="","",$D444*'Proyección 5 años'!$E$5)</f>
        <v/>
      </c>
      <c r="R444" s="7">
        <f>IF($B444="","",$I444-SUM($J444:$N444,$P444:$Q444))</f>
        <v/>
      </c>
      <c r="S444" s="7">
        <f>IF($B444="","",IF($R444&gt;0,$R444*'Proyección 5 años'!$B$5,0))</f>
        <v/>
      </c>
      <c r="T444" s="7">
        <f>IF($B444="","",$R444-$S444)</f>
        <v/>
      </c>
      <c r="U444" s="7">
        <f>IF($B444="","",MAX(0,IFERROR(VLOOKUP($B444,'Cartera'!$A$5:$AC$104,15,FALSE)-($A444-2026+1)*VLOOKUP($B444,'Cartera'!$A$5:$AC$104,19,FALSE)*12*0.55,0)))</f>
        <v/>
      </c>
      <c r="V444" s="7">
        <f>IF($B444="","",$D444*(1+'Proyección 5 años'!$B$3)^($A444-2026))</f>
        <v/>
      </c>
      <c r="W444" s="9">
        <f>IF($B444="","",'Proyección 5 años'!$B$3)</f>
        <v/>
      </c>
      <c r="X444" s="7">
        <f>IF($B444="","",$V444-$U444)</f>
        <v/>
      </c>
      <c r="Y444" s="9">
        <f>IF($B444="","",IFERROR($T444/$D444,0))</f>
        <v/>
      </c>
    </row>
    <row r="445" ht="21" customHeight="1">
      <c r="A445" s="3" t="n"/>
      <c r="B445" s="3" t="n"/>
      <c r="C445" s="16">
        <f>IF($B445="","",IFERROR(VLOOKUP($B445,'Cartera'!$A$5:$AC$104,5,FALSE),""))</f>
        <v/>
      </c>
      <c r="D445" s="10">
        <f>IF($B445="","",IFERROR(VLOOKUP($B445,'Cartera'!$A$5:$AC$104,14,FALSE),0))</f>
        <v/>
      </c>
      <c r="E445" s="10">
        <f>IF($B445="","",IFERROR(VLOOKUP($B445,'Cartera'!$A$5:$AC$104,20,FALSE)*(1+$F445)^($A445-2026),0))</f>
        <v/>
      </c>
      <c r="F445" s="11">
        <f>IF($B445="","",IFERROR(VLOOKUP($B445,'Cartera'!$A$5:$AC$104,21,FALSE),0))</f>
        <v/>
      </c>
      <c r="G445" s="10">
        <f>IF($B445="","",$E445*12)</f>
        <v/>
      </c>
      <c r="H445" s="11">
        <f>IF($B445="","",IFERROR(VLOOKUP($B445,'Cartera'!$A$5:$AC$104,25,FALSE),'Proyección 5 años'!$E$4))</f>
        <v/>
      </c>
      <c r="I445" s="10">
        <f>IF($B445="","",$G445*$H445)</f>
        <v/>
      </c>
      <c r="J445" s="10">
        <f>IF($B445="","",IFERROR(VLOOKUP($B445,'Cartera'!$A$5:$AC$104,22,FALSE)*12,0))</f>
        <v/>
      </c>
      <c r="K445" s="10">
        <f>IF($B445="","",IFERROR(VLOOKUP($B445,'Cartera'!$A$5:$AC$104,23,FALSE),0))</f>
        <v/>
      </c>
      <c r="L445" s="10">
        <f>IF($B445="","",IFERROR(VLOOKUP($B445,'Cartera'!$A$5:$AC$104,24,FALSE),0))</f>
        <v/>
      </c>
      <c r="M445" s="10">
        <f>IF($B445="","",$I445*'Proyección 5 años'!$E$3)</f>
        <v/>
      </c>
      <c r="N445" s="10">
        <f>IF($B445="","",$I445*'Proyección 5 años'!$B$4)</f>
        <v/>
      </c>
      <c r="O445" s="10">
        <f>IF($B445="","",SUM($J445:$N445))</f>
        <v/>
      </c>
      <c r="P445" s="10">
        <f>IF($B445="","",IFERROR(VLOOKUP($B445,'Cartera'!$A$5:$AC$104,15,FALSE)*VLOOKUP($B445,'Cartera'!$A$5:$AC$104,17,FALSE),0))</f>
        <v/>
      </c>
      <c r="Q445" s="10">
        <f>IF($B445="","",$D445*'Proyección 5 años'!$E$5)</f>
        <v/>
      </c>
      <c r="R445" s="10">
        <f>IF($B445="","",$I445-SUM($J445:$N445,$P445:$Q445))</f>
        <v/>
      </c>
      <c r="S445" s="10">
        <f>IF($B445="","",IF($R445&gt;0,$R445*'Proyección 5 años'!$B$5,0))</f>
        <v/>
      </c>
      <c r="T445" s="10">
        <f>IF($B445="","",$R445-$S445)</f>
        <v/>
      </c>
      <c r="U445" s="10">
        <f>IF($B445="","",MAX(0,IFERROR(VLOOKUP($B445,'Cartera'!$A$5:$AC$104,15,FALSE)-($A445-2026+1)*VLOOKUP($B445,'Cartera'!$A$5:$AC$104,19,FALSE)*12*0.55,0)))</f>
        <v/>
      </c>
      <c r="V445" s="10">
        <f>IF($B445="","",$D445*(1+'Proyección 5 años'!$B$3)^($A445-2026))</f>
        <v/>
      </c>
      <c r="W445" s="11">
        <f>IF($B445="","",'Proyección 5 años'!$B$3)</f>
        <v/>
      </c>
      <c r="X445" s="10">
        <f>IF($B445="","",$V445-$U445)</f>
        <v/>
      </c>
      <c r="Y445" s="11">
        <f>IF($B445="","",IFERROR($T445/$D445,0))</f>
        <v/>
      </c>
    </row>
    <row r="446" ht="21" customHeight="1">
      <c r="A446" s="3" t="n"/>
      <c r="B446" s="3" t="n"/>
      <c r="C446" s="15">
        <f>IF($B446="","",IFERROR(VLOOKUP($B446,'Cartera'!$A$5:$AC$104,5,FALSE),""))</f>
        <v/>
      </c>
      <c r="D446" s="7">
        <f>IF($B446="","",IFERROR(VLOOKUP($B446,'Cartera'!$A$5:$AC$104,14,FALSE),0))</f>
        <v/>
      </c>
      <c r="E446" s="7">
        <f>IF($B446="","",IFERROR(VLOOKUP($B446,'Cartera'!$A$5:$AC$104,20,FALSE)*(1+$F446)^($A446-2026),0))</f>
        <v/>
      </c>
      <c r="F446" s="9">
        <f>IF($B446="","",IFERROR(VLOOKUP($B446,'Cartera'!$A$5:$AC$104,21,FALSE),0))</f>
        <v/>
      </c>
      <c r="G446" s="7">
        <f>IF($B446="","",$E446*12)</f>
        <v/>
      </c>
      <c r="H446" s="9">
        <f>IF($B446="","",IFERROR(VLOOKUP($B446,'Cartera'!$A$5:$AC$104,25,FALSE),'Proyección 5 años'!$E$4))</f>
        <v/>
      </c>
      <c r="I446" s="7">
        <f>IF($B446="","",$G446*$H446)</f>
        <v/>
      </c>
      <c r="J446" s="7">
        <f>IF($B446="","",IFERROR(VLOOKUP($B446,'Cartera'!$A$5:$AC$104,22,FALSE)*12,0))</f>
        <v/>
      </c>
      <c r="K446" s="7">
        <f>IF($B446="","",IFERROR(VLOOKUP($B446,'Cartera'!$A$5:$AC$104,23,FALSE),0))</f>
        <v/>
      </c>
      <c r="L446" s="7">
        <f>IF($B446="","",IFERROR(VLOOKUP($B446,'Cartera'!$A$5:$AC$104,24,FALSE),0))</f>
        <v/>
      </c>
      <c r="M446" s="7">
        <f>IF($B446="","",$I446*'Proyección 5 años'!$E$3)</f>
        <v/>
      </c>
      <c r="N446" s="7">
        <f>IF($B446="","",$I446*'Proyección 5 años'!$B$4)</f>
        <v/>
      </c>
      <c r="O446" s="7">
        <f>IF($B446="","",SUM($J446:$N446))</f>
        <v/>
      </c>
      <c r="P446" s="7">
        <f>IF($B446="","",IFERROR(VLOOKUP($B446,'Cartera'!$A$5:$AC$104,15,FALSE)*VLOOKUP($B446,'Cartera'!$A$5:$AC$104,17,FALSE),0))</f>
        <v/>
      </c>
      <c r="Q446" s="7">
        <f>IF($B446="","",$D446*'Proyección 5 años'!$E$5)</f>
        <v/>
      </c>
      <c r="R446" s="7">
        <f>IF($B446="","",$I446-SUM($J446:$N446,$P446:$Q446))</f>
        <v/>
      </c>
      <c r="S446" s="7">
        <f>IF($B446="","",IF($R446&gt;0,$R446*'Proyección 5 años'!$B$5,0))</f>
        <v/>
      </c>
      <c r="T446" s="7">
        <f>IF($B446="","",$R446-$S446)</f>
        <v/>
      </c>
      <c r="U446" s="7">
        <f>IF($B446="","",MAX(0,IFERROR(VLOOKUP($B446,'Cartera'!$A$5:$AC$104,15,FALSE)-($A446-2026+1)*VLOOKUP($B446,'Cartera'!$A$5:$AC$104,19,FALSE)*12*0.55,0)))</f>
        <v/>
      </c>
      <c r="V446" s="7">
        <f>IF($B446="","",$D446*(1+'Proyección 5 años'!$B$3)^($A446-2026))</f>
        <v/>
      </c>
      <c r="W446" s="9">
        <f>IF($B446="","",'Proyección 5 años'!$B$3)</f>
        <v/>
      </c>
      <c r="X446" s="7">
        <f>IF($B446="","",$V446-$U446)</f>
        <v/>
      </c>
      <c r="Y446" s="9">
        <f>IF($B446="","",IFERROR($T446/$D446,0))</f>
        <v/>
      </c>
    </row>
    <row r="447" ht="21" customHeight="1">
      <c r="A447" s="3" t="n"/>
      <c r="B447" s="3" t="n"/>
      <c r="C447" s="16">
        <f>IF($B447="","",IFERROR(VLOOKUP($B447,'Cartera'!$A$5:$AC$104,5,FALSE),""))</f>
        <v/>
      </c>
      <c r="D447" s="10">
        <f>IF($B447="","",IFERROR(VLOOKUP($B447,'Cartera'!$A$5:$AC$104,14,FALSE),0))</f>
        <v/>
      </c>
      <c r="E447" s="10">
        <f>IF($B447="","",IFERROR(VLOOKUP($B447,'Cartera'!$A$5:$AC$104,20,FALSE)*(1+$F447)^($A447-2026),0))</f>
        <v/>
      </c>
      <c r="F447" s="11">
        <f>IF($B447="","",IFERROR(VLOOKUP($B447,'Cartera'!$A$5:$AC$104,21,FALSE),0))</f>
        <v/>
      </c>
      <c r="G447" s="10">
        <f>IF($B447="","",$E447*12)</f>
        <v/>
      </c>
      <c r="H447" s="11">
        <f>IF($B447="","",IFERROR(VLOOKUP($B447,'Cartera'!$A$5:$AC$104,25,FALSE),'Proyección 5 años'!$E$4))</f>
        <v/>
      </c>
      <c r="I447" s="10">
        <f>IF($B447="","",$G447*$H447)</f>
        <v/>
      </c>
      <c r="J447" s="10">
        <f>IF($B447="","",IFERROR(VLOOKUP($B447,'Cartera'!$A$5:$AC$104,22,FALSE)*12,0))</f>
        <v/>
      </c>
      <c r="K447" s="10">
        <f>IF($B447="","",IFERROR(VLOOKUP($B447,'Cartera'!$A$5:$AC$104,23,FALSE),0))</f>
        <v/>
      </c>
      <c r="L447" s="10">
        <f>IF($B447="","",IFERROR(VLOOKUP($B447,'Cartera'!$A$5:$AC$104,24,FALSE),0))</f>
        <v/>
      </c>
      <c r="M447" s="10">
        <f>IF($B447="","",$I447*'Proyección 5 años'!$E$3)</f>
        <v/>
      </c>
      <c r="N447" s="10">
        <f>IF($B447="","",$I447*'Proyección 5 años'!$B$4)</f>
        <v/>
      </c>
      <c r="O447" s="10">
        <f>IF($B447="","",SUM($J447:$N447))</f>
        <v/>
      </c>
      <c r="P447" s="10">
        <f>IF($B447="","",IFERROR(VLOOKUP($B447,'Cartera'!$A$5:$AC$104,15,FALSE)*VLOOKUP($B447,'Cartera'!$A$5:$AC$104,17,FALSE),0))</f>
        <v/>
      </c>
      <c r="Q447" s="10">
        <f>IF($B447="","",$D447*'Proyección 5 años'!$E$5)</f>
        <v/>
      </c>
      <c r="R447" s="10">
        <f>IF($B447="","",$I447-SUM($J447:$N447,$P447:$Q447))</f>
        <v/>
      </c>
      <c r="S447" s="10">
        <f>IF($B447="","",IF($R447&gt;0,$R447*'Proyección 5 años'!$B$5,0))</f>
        <v/>
      </c>
      <c r="T447" s="10">
        <f>IF($B447="","",$R447-$S447)</f>
        <v/>
      </c>
      <c r="U447" s="10">
        <f>IF($B447="","",MAX(0,IFERROR(VLOOKUP($B447,'Cartera'!$A$5:$AC$104,15,FALSE)-($A447-2026+1)*VLOOKUP($B447,'Cartera'!$A$5:$AC$104,19,FALSE)*12*0.55,0)))</f>
        <v/>
      </c>
      <c r="V447" s="10">
        <f>IF($B447="","",$D447*(1+'Proyección 5 años'!$B$3)^($A447-2026))</f>
        <v/>
      </c>
      <c r="W447" s="11">
        <f>IF($B447="","",'Proyección 5 años'!$B$3)</f>
        <v/>
      </c>
      <c r="X447" s="10">
        <f>IF($B447="","",$V447-$U447)</f>
        <v/>
      </c>
      <c r="Y447" s="11">
        <f>IF($B447="","",IFERROR($T447/$D447,0))</f>
        <v/>
      </c>
    </row>
    <row r="448" ht="21" customHeight="1">
      <c r="A448" s="3" t="n"/>
      <c r="B448" s="3" t="n"/>
      <c r="C448" s="15">
        <f>IF($B448="","",IFERROR(VLOOKUP($B448,'Cartera'!$A$5:$AC$104,5,FALSE),""))</f>
        <v/>
      </c>
      <c r="D448" s="7">
        <f>IF($B448="","",IFERROR(VLOOKUP($B448,'Cartera'!$A$5:$AC$104,14,FALSE),0))</f>
        <v/>
      </c>
      <c r="E448" s="7">
        <f>IF($B448="","",IFERROR(VLOOKUP($B448,'Cartera'!$A$5:$AC$104,20,FALSE)*(1+$F448)^($A448-2026),0))</f>
        <v/>
      </c>
      <c r="F448" s="9">
        <f>IF($B448="","",IFERROR(VLOOKUP($B448,'Cartera'!$A$5:$AC$104,21,FALSE),0))</f>
        <v/>
      </c>
      <c r="G448" s="7">
        <f>IF($B448="","",$E448*12)</f>
        <v/>
      </c>
      <c r="H448" s="9">
        <f>IF($B448="","",IFERROR(VLOOKUP($B448,'Cartera'!$A$5:$AC$104,25,FALSE),'Proyección 5 años'!$E$4))</f>
        <v/>
      </c>
      <c r="I448" s="7">
        <f>IF($B448="","",$G448*$H448)</f>
        <v/>
      </c>
      <c r="J448" s="7">
        <f>IF($B448="","",IFERROR(VLOOKUP($B448,'Cartera'!$A$5:$AC$104,22,FALSE)*12,0))</f>
        <v/>
      </c>
      <c r="K448" s="7">
        <f>IF($B448="","",IFERROR(VLOOKUP($B448,'Cartera'!$A$5:$AC$104,23,FALSE),0))</f>
        <v/>
      </c>
      <c r="L448" s="7">
        <f>IF($B448="","",IFERROR(VLOOKUP($B448,'Cartera'!$A$5:$AC$104,24,FALSE),0))</f>
        <v/>
      </c>
      <c r="M448" s="7">
        <f>IF($B448="","",$I448*'Proyección 5 años'!$E$3)</f>
        <v/>
      </c>
      <c r="N448" s="7">
        <f>IF($B448="","",$I448*'Proyección 5 años'!$B$4)</f>
        <v/>
      </c>
      <c r="O448" s="7">
        <f>IF($B448="","",SUM($J448:$N448))</f>
        <v/>
      </c>
      <c r="P448" s="7">
        <f>IF($B448="","",IFERROR(VLOOKUP($B448,'Cartera'!$A$5:$AC$104,15,FALSE)*VLOOKUP($B448,'Cartera'!$A$5:$AC$104,17,FALSE),0))</f>
        <v/>
      </c>
      <c r="Q448" s="7">
        <f>IF($B448="","",$D448*'Proyección 5 años'!$E$5)</f>
        <v/>
      </c>
      <c r="R448" s="7">
        <f>IF($B448="","",$I448-SUM($J448:$N448,$P448:$Q448))</f>
        <v/>
      </c>
      <c r="S448" s="7">
        <f>IF($B448="","",IF($R448&gt;0,$R448*'Proyección 5 años'!$B$5,0))</f>
        <v/>
      </c>
      <c r="T448" s="7">
        <f>IF($B448="","",$R448-$S448)</f>
        <v/>
      </c>
      <c r="U448" s="7">
        <f>IF($B448="","",MAX(0,IFERROR(VLOOKUP($B448,'Cartera'!$A$5:$AC$104,15,FALSE)-($A448-2026+1)*VLOOKUP($B448,'Cartera'!$A$5:$AC$104,19,FALSE)*12*0.55,0)))</f>
        <v/>
      </c>
      <c r="V448" s="7">
        <f>IF($B448="","",$D448*(1+'Proyección 5 años'!$B$3)^($A448-2026))</f>
        <v/>
      </c>
      <c r="W448" s="9">
        <f>IF($B448="","",'Proyección 5 años'!$B$3)</f>
        <v/>
      </c>
      <c r="X448" s="7">
        <f>IF($B448="","",$V448-$U448)</f>
        <v/>
      </c>
      <c r="Y448" s="9">
        <f>IF($B448="","",IFERROR($T448/$D448,0))</f>
        <v/>
      </c>
    </row>
    <row r="449" ht="21" customHeight="1">
      <c r="A449" s="3" t="n"/>
      <c r="B449" s="3" t="n"/>
      <c r="C449" s="16">
        <f>IF($B449="","",IFERROR(VLOOKUP($B449,'Cartera'!$A$5:$AC$104,5,FALSE),""))</f>
        <v/>
      </c>
      <c r="D449" s="10">
        <f>IF($B449="","",IFERROR(VLOOKUP($B449,'Cartera'!$A$5:$AC$104,14,FALSE),0))</f>
        <v/>
      </c>
      <c r="E449" s="10">
        <f>IF($B449="","",IFERROR(VLOOKUP($B449,'Cartera'!$A$5:$AC$104,20,FALSE)*(1+$F449)^($A449-2026),0))</f>
        <v/>
      </c>
      <c r="F449" s="11">
        <f>IF($B449="","",IFERROR(VLOOKUP($B449,'Cartera'!$A$5:$AC$104,21,FALSE),0))</f>
        <v/>
      </c>
      <c r="G449" s="10">
        <f>IF($B449="","",$E449*12)</f>
        <v/>
      </c>
      <c r="H449" s="11">
        <f>IF($B449="","",IFERROR(VLOOKUP($B449,'Cartera'!$A$5:$AC$104,25,FALSE),'Proyección 5 años'!$E$4))</f>
        <v/>
      </c>
      <c r="I449" s="10">
        <f>IF($B449="","",$G449*$H449)</f>
        <v/>
      </c>
      <c r="J449" s="10">
        <f>IF($B449="","",IFERROR(VLOOKUP($B449,'Cartera'!$A$5:$AC$104,22,FALSE)*12,0))</f>
        <v/>
      </c>
      <c r="K449" s="10">
        <f>IF($B449="","",IFERROR(VLOOKUP($B449,'Cartera'!$A$5:$AC$104,23,FALSE),0))</f>
        <v/>
      </c>
      <c r="L449" s="10">
        <f>IF($B449="","",IFERROR(VLOOKUP($B449,'Cartera'!$A$5:$AC$104,24,FALSE),0))</f>
        <v/>
      </c>
      <c r="M449" s="10">
        <f>IF($B449="","",$I449*'Proyección 5 años'!$E$3)</f>
        <v/>
      </c>
      <c r="N449" s="10">
        <f>IF($B449="","",$I449*'Proyección 5 años'!$B$4)</f>
        <v/>
      </c>
      <c r="O449" s="10">
        <f>IF($B449="","",SUM($J449:$N449))</f>
        <v/>
      </c>
      <c r="P449" s="10">
        <f>IF($B449="","",IFERROR(VLOOKUP($B449,'Cartera'!$A$5:$AC$104,15,FALSE)*VLOOKUP($B449,'Cartera'!$A$5:$AC$104,17,FALSE),0))</f>
        <v/>
      </c>
      <c r="Q449" s="10">
        <f>IF($B449="","",$D449*'Proyección 5 años'!$E$5)</f>
        <v/>
      </c>
      <c r="R449" s="10">
        <f>IF($B449="","",$I449-SUM($J449:$N449,$P449:$Q449))</f>
        <v/>
      </c>
      <c r="S449" s="10">
        <f>IF($B449="","",IF($R449&gt;0,$R449*'Proyección 5 años'!$B$5,0))</f>
        <v/>
      </c>
      <c r="T449" s="10">
        <f>IF($B449="","",$R449-$S449)</f>
        <v/>
      </c>
      <c r="U449" s="10">
        <f>IF($B449="","",MAX(0,IFERROR(VLOOKUP($B449,'Cartera'!$A$5:$AC$104,15,FALSE)-($A449-2026+1)*VLOOKUP($B449,'Cartera'!$A$5:$AC$104,19,FALSE)*12*0.55,0)))</f>
        <v/>
      </c>
      <c r="V449" s="10">
        <f>IF($B449="","",$D449*(1+'Proyección 5 años'!$B$3)^($A449-2026))</f>
        <v/>
      </c>
      <c r="W449" s="11">
        <f>IF($B449="","",'Proyección 5 años'!$B$3)</f>
        <v/>
      </c>
      <c r="X449" s="10">
        <f>IF($B449="","",$V449-$U449)</f>
        <v/>
      </c>
      <c r="Y449" s="11">
        <f>IF($B449="","",IFERROR($T449/$D449,0))</f>
        <v/>
      </c>
    </row>
    <row r="450" ht="21" customHeight="1">
      <c r="A450" s="3" t="n"/>
      <c r="B450" s="3" t="n"/>
      <c r="C450" s="15">
        <f>IF($B450="","",IFERROR(VLOOKUP($B450,'Cartera'!$A$5:$AC$104,5,FALSE),""))</f>
        <v/>
      </c>
      <c r="D450" s="7">
        <f>IF($B450="","",IFERROR(VLOOKUP($B450,'Cartera'!$A$5:$AC$104,14,FALSE),0))</f>
        <v/>
      </c>
      <c r="E450" s="7">
        <f>IF($B450="","",IFERROR(VLOOKUP($B450,'Cartera'!$A$5:$AC$104,20,FALSE)*(1+$F450)^($A450-2026),0))</f>
        <v/>
      </c>
      <c r="F450" s="9">
        <f>IF($B450="","",IFERROR(VLOOKUP($B450,'Cartera'!$A$5:$AC$104,21,FALSE),0))</f>
        <v/>
      </c>
      <c r="G450" s="7">
        <f>IF($B450="","",$E450*12)</f>
        <v/>
      </c>
      <c r="H450" s="9">
        <f>IF($B450="","",IFERROR(VLOOKUP($B450,'Cartera'!$A$5:$AC$104,25,FALSE),'Proyección 5 años'!$E$4))</f>
        <v/>
      </c>
      <c r="I450" s="7">
        <f>IF($B450="","",$G450*$H450)</f>
        <v/>
      </c>
      <c r="J450" s="7">
        <f>IF($B450="","",IFERROR(VLOOKUP($B450,'Cartera'!$A$5:$AC$104,22,FALSE)*12,0))</f>
        <v/>
      </c>
      <c r="K450" s="7">
        <f>IF($B450="","",IFERROR(VLOOKUP($B450,'Cartera'!$A$5:$AC$104,23,FALSE),0))</f>
        <v/>
      </c>
      <c r="L450" s="7">
        <f>IF($B450="","",IFERROR(VLOOKUP($B450,'Cartera'!$A$5:$AC$104,24,FALSE),0))</f>
        <v/>
      </c>
      <c r="M450" s="7">
        <f>IF($B450="","",$I450*'Proyección 5 años'!$E$3)</f>
        <v/>
      </c>
      <c r="N450" s="7">
        <f>IF($B450="","",$I450*'Proyección 5 años'!$B$4)</f>
        <v/>
      </c>
      <c r="O450" s="7">
        <f>IF($B450="","",SUM($J450:$N450))</f>
        <v/>
      </c>
      <c r="P450" s="7">
        <f>IF($B450="","",IFERROR(VLOOKUP($B450,'Cartera'!$A$5:$AC$104,15,FALSE)*VLOOKUP($B450,'Cartera'!$A$5:$AC$104,17,FALSE),0))</f>
        <v/>
      </c>
      <c r="Q450" s="7">
        <f>IF($B450="","",$D450*'Proyección 5 años'!$E$5)</f>
        <v/>
      </c>
      <c r="R450" s="7">
        <f>IF($B450="","",$I450-SUM($J450:$N450,$P450:$Q450))</f>
        <v/>
      </c>
      <c r="S450" s="7">
        <f>IF($B450="","",IF($R450&gt;0,$R450*'Proyección 5 años'!$B$5,0))</f>
        <v/>
      </c>
      <c r="T450" s="7">
        <f>IF($B450="","",$R450-$S450)</f>
        <v/>
      </c>
      <c r="U450" s="7">
        <f>IF($B450="","",MAX(0,IFERROR(VLOOKUP($B450,'Cartera'!$A$5:$AC$104,15,FALSE)-($A450-2026+1)*VLOOKUP($B450,'Cartera'!$A$5:$AC$104,19,FALSE)*12*0.55,0)))</f>
        <v/>
      </c>
      <c r="V450" s="7">
        <f>IF($B450="","",$D450*(1+'Proyección 5 años'!$B$3)^($A450-2026))</f>
        <v/>
      </c>
      <c r="W450" s="9">
        <f>IF($B450="","",'Proyección 5 años'!$B$3)</f>
        <v/>
      </c>
      <c r="X450" s="7">
        <f>IF($B450="","",$V450-$U450)</f>
        <v/>
      </c>
      <c r="Y450" s="9">
        <f>IF($B450="","",IFERROR($T450/$D450,0))</f>
        <v/>
      </c>
    </row>
    <row r="451" ht="21" customHeight="1">
      <c r="A451" s="3" t="n"/>
      <c r="B451" s="3" t="n"/>
      <c r="C451" s="16">
        <f>IF($B451="","",IFERROR(VLOOKUP($B451,'Cartera'!$A$5:$AC$104,5,FALSE),""))</f>
        <v/>
      </c>
      <c r="D451" s="10">
        <f>IF($B451="","",IFERROR(VLOOKUP($B451,'Cartera'!$A$5:$AC$104,14,FALSE),0))</f>
        <v/>
      </c>
      <c r="E451" s="10">
        <f>IF($B451="","",IFERROR(VLOOKUP($B451,'Cartera'!$A$5:$AC$104,20,FALSE)*(1+$F451)^($A451-2026),0))</f>
        <v/>
      </c>
      <c r="F451" s="11">
        <f>IF($B451="","",IFERROR(VLOOKUP($B451,'Cartera'!$A$5:$AC$104,21,FALSE),0))</f>
        <v/>
      </c>
      <c r="G451" s="10">
        <f>IF($B451="","",$E451*12)</f>
        <v/>
      </c>
      <c r="H451" s="11">
        <f>IF($B451="","",IFERROR(VLOOKUP($B451,'Cartera'!$A$5:$AC$104,25,FALSE),'Proyección 5 años'!$E$4))</f>
        <v/>
      </c>
      <c r="I451" s="10">
        <f>IF($B451="","",$G451*$H451)</f>
        <v/>
      </c>
      <c r="J451" s="10">
        <f>IF($B451="","",IFERROR(VLOOKUP($B451,'Cartera'!$A$5:$AC$104,22,FALSE)*12,0))</f>
        <v/>
      </c>
      <c r="K451" s="10">
        <f>IF($B451="","",IFERROR(VLOOKUP($B451,'Cartera'!$A$5:$AC$104,23,FALSE),0))</f>
        <v/>
      </c>
      <c r="L451" s="10">
        <f>IF($B451="","",IFERROR(VLOOKUP($B451,'Cartera'!$A$5:$AC$104,24,FALSE),0))</f>
        <v/>
      </c>
      <c r="M451" s="10">
        <f>IF($B451="","",$I451*'Proyección 5 años'!$E$3)</f>
        <v/>
      </c>
      <c r="N451" s="10">
        <f>IF($B451="","",$I451*'Proyección 5 años'!$B$4)</f>
        <v/>
      </c>
      <c r="O451" s="10">
        <f>IF($B451="","",SUM($J451:$N451))</f>
        <v/>
      </c>
      <c r="P451" s="10">
        <f>IF($B451="","",IFERROR(VLOOKUP($B451,'Cartera'!$A$5:$AC$104,15,FALSE)*VLOOKUP($B451,'Cartera'!$A$5:$AC$104,17,FALSE),0))</f>
        <v/>
      </c>
      <c r="Q451" s="10">
        <f>IF($B451="","",$D451*'Proyección 5 años'!$E$5)</f>
        <v/>
      </c>
      <c r="R451" s="10">
        <f>IF($B451="","",$I451-SUM($J451:$N451,$P451:$Q451))</f>
        <v/>
      </c>
      <c r="S451" s="10">
        <f>IF($B451="","",IF($R451&gt;0,$R451*'Proyección 5 años'!$B$5,0))</f>
        <v/>
      </c>
      <c r="T451" s="10">
        <f>IF($B451="","",$R451-$S451)</f>
        <v/>
      </c>
      <c r="U451" s="10">
        <f>IF($B451="","",MAX(0,IFERROR(VLOOKUP($B451,'Cartera'!$A$5:$AC$104,15,FALSE)-($A451-2026+1)*VLOOKUP($B451,'Cartera'!$A$5:$AC$104,19,FALSE)*12*0.55,0)))</f>
        <v/>
      </c>
      <c r="V451" s="10">
        <f>IF($B451="","",$D451*(1+'Proyección 5 años'!$B$3)^($A451-2026))</f>
        <v/>
      </c>
      <c r="W451" s="11">
        <f>IF($B451="","",'Proyección 5 años'!$B$3)</f>
        <v/>
      </c>
      <c r="X451" s="10">
        <f>IF($B451="","",$V451-$U451)</f>
        <v/>
      </c>
      <c r="Y451" s="11">
        <f>IF($B451="","",IFERROR($T451/$D451,0))</f>
        <v/>
      </c>
    </row>
    <row r="452" ht="21" customHeight="1">
      <c r="A452" s="3" t="n"/>
      <c r="B452" s="3" t="n"/>
      <c r="C452" s="15">
        <f>IF($B452="","",IFERROR(VLOOKUP($B452,'Cartera'!$A$5:$AC$104,5,FALSE),""))</f>
        <v/>
      </c>
      <c r="D452" s="7">
        <f>IF($B452="","",IFERROR(VLOOKUP($B452,'Cartera'!$A$5:$AC$104,14,FALSE),0))</f>
        <v/>
      </c>
      <c r="E452" s="7">
        <f>IF($B452="","",IFERROR(VLOOKUP($B452,'Cartera'!$A$5:$AC$104,20,FALSE)*(1+$F452)^($A452-2026),0))</f>
        <v/>
      </c>
      <c r="F452" s="9">
        <f>IF($B452="","",IFERROR(VLOOKUP($B452,'Cartera'!$A$5:$AC$104,21,FALSE),0))</f>
        <v/>
      </c>
      <c r="G452" s="7">
        <f>IF($B452="","",$E452*12)</f>
        <v/>
      </c>
      <c r="H452" s="9">
        <f>IF($B452="","",IFERROR(VLOOKUP($B452,'Cartera'!$A$5:$AC$104,25,FALSE),'Proyección 5 años'!$E$4))</f>
        <v/>
      </c>
      <c r="I452" s="7">
        <f>IF($B452="","",$G452*$H452)</f>
        <v/>
      </c>
      <c r="J452" s="7">
        <f>IF($B452="","",IFERROR(VLOOKUP($B452,'Cartera'!$A$5:$AC$104,22,FALSE)*12,0))</f>
        <v/>
      </c>
      <c r="K452" s="7">
        <f>IF($B452="","",IFERROR(VLOOKUP($B452,'Cartera'!$A$5:$AC$104,23,FALSE),0))</f>
        <v/>
      </c>
      <c r="L452" s="7">
        <f>IF($B452="","",IFERROR(VLOOKUP($B452,'Cartera'!$A$5:$AC$104,24,FALSE),0))</f>
        <v/>
      </c>
      <c r="M452" s="7">
        <f>IF($B452="","",$I452*'Proyección 5 años'!$E$3)</f>
        <v/>
      </c>
      <c r="N452" s="7">
        <f>IF($B452="","",$I452*'Proyección 5 años'!$B$4)</f>
        <v/>
      </c>
      <c r="O452" s="7">
        <f>IF($B452="","",SUM($J452:$N452))</f>
        <v/>
      </c>
      <c r="P452" s="7">
        <f>IF($B452="","",IFERROR(VLOOKUP($B452,'Cartera'!$A$5:$AC$104,15,FALSE)*VLOOKUP($B452,'Cartera'!$A$5:$AC$104,17,FALSE),0))</f>
        <v/>
      </c>
      <c r="Q452" s="7">
        <f>IF($B452="","",$D452*'Proyección 5 años'!$E$5)</f>
        <v/>
      </c>
      <c r="R452" s="7">
        <f>IF($B452="","",$I452-SUM($J452:$N452,$P452:$Q452))</f>
        <v/>
      </c>
      <c r="S452" s="7">
        <f>IF($B452="","",IF($R452&gt;0,$R452*'Proyección 5 años'!$B$5,0))</f>
        <v/>
      </c>
      <c r="T452" s="7">
        <f>IF($B452="","",$R452-$S452)</f>
        <v/>
      </c>
      <c r="U452" s="7">
        <f>IF($B452="","",MAX(0,IFERROR(VLOOKUP($B452,'Cartera'!$A$5:$AC$104,15,FALSE)-($A452-2026+1)*VLOOKUP($B452,'Cartera'!$A$5:$AC$104,19,FALSE)*12*0.55,0)))</f>
        <v/>
      </c>
      <c r="V452" s="7">
        <f>IF($B452="","",$D452*(1+'Proyección 5 años'!$B$3)^($A452-2026))</f>
        <v/>
      </c>
      <c r="W452" s="9">
        <f>IF($B452="","",'Proyección 5 años'!$B$3)</f>
        <v/>
      </c>
      <c r="X452" s="7">
        <f>IF($B452="","",$V452-$U452)</f>
        <v/>
      </c>
      <c r="Y452" s="9">
        <f>IF($B452="","",IFERROR($T452/$D452,0))</f>
        <v/>
      </c>
    </row>
    <row r="453" ht="21" customHeight="1">
      <c r="A453" s="3" t="n"/>
      <c r="B453" s="3" t="n"/>
      <c r="C453" s="16">
        <f>IF($B453="","",IFERROR(VLOOKUP($B453,'Cartera'!$A$5:$AC$104,5,FALSE),""))</f>
        <v/>
      </c>
      <c r="D453" s="10">
        <f>IF($B453="","",IFERROR(VLOOKUP($B453,'Cartera'!$A$5:$AC$104,14,FALSE),0))</f>
        <v/>
      </c>
      <c r="E453" s="10">
        <f>IF($B453="","",IFERROR(VLOOKUP($B453,'Cartera'!$A$5:$AC$104,20,FALSE)*(1+$F453)^($A453-2026),0))</f>
        <v/>
      </c>
      <c r="F453" s="11">
        <f>IF($B453="","",IFERROR(VLOOKUP($B453,'Cartera'!$A$5:$AC$104,21,FALSE),0))</f>
        <v/>
      </c>
      <c r="G453" s="10">
        <f>IF($B453="","",$E453*12)</f>
        <v/>
      </c>
      <c r="H453" s="11">
        <f>IF($B453="","",IFERROR(VLOOKUP($B453,'Cartera'!$A$5:$AC$104,25,FALSE),'Proyección 5 años'!$E$4))</f>
        <v/>
      </c>
      <c r="I453" s="10">
        <f>IF($B453="","",$G453*$H453)</f>
        <v/>
      </c>
      <c r="J453" s="10">
        <f>IF($B453="","",IFERROR(VLOOKUP($B453,'Cartera'!$A$5:$AC$104,22,FALSE)*12,0))</f>
        <v/>
      </c>
      <c r="K453" s="10">
        <f>IF($B453="","",IFERROR(VLOOKUP($B453,'Cartera'!$A$5:$AC$104,23,FALSE),0))</f>
        <v/>
      </c>
      <c r="L453" s="10">
        <f>IF($B453="","",IFERROR(VLOOKUP($B453,'Cartera'!$A$5:$AC$104,24,FALSE),0))</f>
        <v/>
      </c>
      <c r="M453" s="10">
        <f>IF($B453="","",$I453*'Proyección 5 años'!$E$3)</f>
        <v/>
      </c>
      <c r="N453" s="10">
        <f>IF($B453="","",$I453*'Proyección 5 años'!$B$4)</f>
        <v/>
      </c>
      <c r="O453" s="10">
        <f>IF($B453="","",SUM($J453:$N453))</f>
        <v/>
      </c>
      <c r="P453" s="10">
        <f>IF($B453="","",IFERROR(VLOOKUP($B453,'Cartera'!$A$5:$AC$104,15,FALSE)*VLOOKUP($B453,'Cartera'!$A$5:$AC$104,17,FALSE),0))</f>
        <v/>
      </c>
      <c r="Q453" s="10">
        <f>IF($B453="","",$D453*'Proyección 5 años'!$E$5)</f>
        <v/>
      </c>
      <c r="R453" s="10">
        <f>IF($B453="","",$I453-SUM($J453:$N453,$P453:$Q453))</f>
        <v/>
      </c>
      <c r="S453" s="10">
        <f>IF($B453="","",IF($R453&gt;0,$R453*'Proyección 5 años'!$B$5,0))</f>
        <v/>
      </c>
      <c r="T453" s="10">
        <f>IF($B453="","",$R453-$S453)</f>
        <v/>
      </c>
      <c r="U453" s="10">
        <f>IF($B453="","",MAX(0,IFERROR(VLOOKUP($B453,'Cartera'!$A$5:$AC$104,15,FALSE)-($A453-2026+1)*VLOOKUP($B453,'Cartera'!$A$5:$AC$104,19,FALSE)*12*0.55,0)))</f>
        <v/>
      </c>
      <c r="V453" s="10">
        <f>IF($B453="","",$D453*(1+'Proyección 5 años'!$B$3)^($A453-2026))</f>
        <v/>
      </c>
      <c r="W453" s="11">
        <f>IF($B453="","",'Proyección 5 años'!$B$3)</f>
        <v/>
      </c>
      <c r="X453" s="10">
        <f>IF($B453="","",$V453-$U453)</f>
        <v/>
      </c>
      <c r="Y453" s="11">
        <f>IF($B453="","",IFERROR($T453/$D453,0))</f>
        <v/>
      </c>
    </row>
    <row r="454" ht="21" customHeight="1">
      <c r="A454" s="3" t="n"/>
      <c r="B454" s="3" t="n"/>
      <c r="C454" s="15">
        <f>IF($B454="","",IFERROR(VLOOKUP($B454,'Cartera'!$A$5:$AC$104,5,FALSE),""))</f>
        <v/>
      </c>
      <c r="D454" s="7">
        <f>IF($B454="","",IFERROR(VLOOKUP($B454,'Cartera'!$A$5:$AC$104,14,FALSE),0))</f>
        <v/>
      </c>
      <c r="E454" s="7">
        <f>IF($B454="","",IFERROR(VLOOKUP($B454,'Cartera'!$A$5:$AC$104,20,FALSE)*(1+$F454)^($A454-2026),0))</f>
        <v/>
      </c>
      <c r="F454" s="9">
        <f>IF($B454="","",IFERROR(VLOOKUP($B454,'Cartera'!$A$5:$AC$104,21,FALSE),0))</f>
        <v/>
      </c>
      <c r="G454" s="7">
        <f>IF($B454="","",$E454*12)</f>
        <v/>
      </c>
      <c r="H454" s="9">
        <f>IF($B454="","",IFERROR(VLOOKUP($B454,'Cartera'!$A$5:$AC$104,25,FALSE),'Proyección 5 años'!$E$4))</f>
        <v/>
      </c>
      <c r="I454" s="7">
        <f>IF($B454="","",$G454*$H454)</f>
        <v/>
      </c>
      <c r="J454" s="7">
        <f>IF($B454="","",IFERROR(VLOOKUP($B454,'Cartera'!$A$5:$AC$104,22,FALSE)*12,0))</f>
        <v/>
      </c>
      <c r="K454" s="7">
        <f>IF($B454="","",IFERROR(VLOOKUP($B454,'Cartera'!$A$5:$AC$104,23,FALSE),0))</f>
        <v/>
      </c>
      <c r="L454" s="7">
        <f>IF($B454="","",IFERROR(VLOOKUP($B454,'Cartera'!$A$5:$AC$104,24,FALSE),0))</f>
        <v/>
      </c>
      <c r="M454" s="7">
        <f>IF($B454="","",$I454*'Proyección 5 años'!$E$3)</f>
        <v/>
      </c>
      <c r="N454" s="7">
        <f>IF($B454="","",$I454*'Proyección 5 años'!$B$4)</f>
        <v/>
      </c>
      <c r="O454" s="7">
        <f>IF($B454="","",SUM($J454:$N454))</f>
        <v/>
      </c>
      <c r="P454" s="7">
        <f>IF($B454="","",IFERROR(VLOOKUP($B454,'Cartera'!$A$5:$AC$104,15,FALSE)*VLOOKUP($B454,'Cartera'!$A$5:$AC$104,17,FALSE),0))</f>
        <v/>
      </c>
      <c r="Q454" s="7">
        <f>IF($B454="","",$D454*'Proyección 5 años'!$E$5)</f>
        <v/>
      </c>
      <c r="R454" s="7">
        <f>IF($B454="","",$I454-SUM($J454:$N454,$P454:$Q454))</f>
        <v/>
      </c>
      <c r="S454" s="7">
        <f>IF($B454="","",IF($R454&gt;0,$R454*'Proyección 5 años'!$B$5,0))</f>
        <v/>
      </c>
      <c r="T454" s="7">
        <f>IF($B454="","",$R454-$S454)</f>
        <v/>
      </c>
      <c r="U454" s="7">
        <f>IF($B454="","",MAX(0,IFERROR(VLOOKUP($B454,'Cartera'!$A$5:$AC$104,15,FALSE)-($A454-2026+1)*VLOOKUP($B454,'Cartera'!$A$5:$AC$104,19,FALSE)*12*0.55,0)))</f>
        <v/>
      </c>
      <c r="V454" s="7">
        <f>IF($B454="","",$D454*(1+'Proyección 5 años'!$B$3)^($A454-2026))</f>
        <v/>
      </c>
      <c r="W454" s="9">
        <f>IF($B454="","",'Proyección 5 años'!$B$3)</f>
        <v/>
      </c>
      <c r="X454" s="7">
        <f>IF($B454="","",$V454-$U454)</f>
        <v/>
      </c>
      <c r="Y454" s="9">
        <f>IF($B454="","",IFERROR($T454/$D454,0))</f>
        <v/>
      </c>
    </row>
    <row r="455" ht="21" customHeight="1">
      <c r="A455" s="3" t="n"/>
      <c r="B455" s="3" t="n"/>
      <c r="C455" s="16">
        <f>IF($B455="","",IFERROR(VLOOKUP($B455,'Cartera'!$A$5:$AC$104,5,FALSE),""))</f>
        <v/>
      </c>
      <c r="D455" s="10">
        <f>IF($B455="","",IFERROR(VLOOKUP($B455,'Cartera'!$A$5:$AC$104,14,FALSE),0))</f>
        <v/>
      </c>
      <c r="E455" s="10">
        <f>IF($B455="","",IFERROR(VLOOKUP($B455,'Cartera'!$A$5:$AC$104,20,FALSE)*(1+$F455)^($A455-2026),0))</f>
        <v/>
      </c>
      <c r="F455" s="11">
        <f>IF($B455="","",IFERROR(VLOOKUP($B455,'Cartera'!$A$5:$AC$104,21,FALSE),0))</f>
        <v/>
      </c>
      <c r="G455" s="10">
        <f>IF($B455="","",$E455*12)</f>
        <v/>
      </c>
      <c r="H455" s="11">
        <f>IF($B455="","",IFERROR(VLOOKUP($B455,'Cartera'!$A$5:$AC$104,25,FALSE),'Proyección 5 años'!$E$4))</f>
        <v/>
      </c>
      <c r="I455" s="10">
        <f>IF($B455="","",$G455*$H455)</f>
        <v/>
      </c>
      <c r="J455" s="10">
        <f>IF($B455="","",IFERROR(VLOOKUP($B455,'Cartera'!$A$5:$AC$104,22,FALSE)*12,0))</f>
        <v/>
      </c>
      <c r="K455" s="10">
        <f>IF($B455="","",IFERROR(VLOOKUP($B455,'Cartera'!$A$5:$AC$104,23,FALSE),0))</f>
        <v/>
      </c>
      <c r="L455" s="10">
        <f>IF($B455="","",IFERROR(VLOOKUP($B455,'Cartera'!$A$5:$AC$104,24,FALSE),0))</f>
        <v/>
      </c>
      <c r="M455" s="10">
        <f>IF($B455="","",$I455*'Proyección 5 años'!$E$3)</f>
        <v/>
      </c>
      <c r="N455" s="10">
        <f>IF($B455="","",$I455*'Proyección 5 años'!$B$4)</f>
        <v/>
      </c>
      <c r="O455" s="10">
        <f>IF($B455="","",SUM($J455:$N455))</f>
        <v/>
      </c>
      <c r="P455" s="10">
        <f>IF($B455="","",IFERROR(VLOOKUP($B455,'Cartera'!$A$5:$AC$104,15,FALSE)*VLOOKUP($B455,'Cartera'!$A$5:$AC$104,17,FALSE),0))</f>
        <v/>
      </c>
      <c r="Q455" s="10">
        <f>IF($B455="","",$D455*'Proyección 5 años'!$E$5)</f>
        <v/>
      </c>
      <c r="R455" s="10">
        <f>IF($B455="","",$I455-SUM($J455:$N455,$P455:$Q455))</f>
        <v/>
      </c>
      <c r="S455" s="10">
        <f>IF($B455="","",IF($R455&gt;0,$R455*'Proyección 5 años'!$B$5,0))</f>
        <v/>
      </c>
      <c r="T455" s="10">
        <f>IF($B455="","",$R455-$S455)</f>
        <v/>
      </c>
      <c r="U455" s="10">
        <f>IF($B455="","",MAX(0,IFERROR(VLOOKUP($B455,'Cartera'!$A$5:$AC$104,15,FALSE)-($A455-2026+1)*VLOOKUP($B455,'Cartera'!$A$5:$AC$104,19,FALSE)*12*0.55,0)))</f>
        <v/>
      </c>
      <c r="V455" s="10">
        <f>IF($B455="","",$D455*(1+'Proyección 5 años'!$B$3)^($A455-2026))</f>
        <v/>
      </c>
      <c r="W455" s="11">
        <f>IF($B455="","",'Proyección 5 años'!$B$3)</f>
        <v/>
      </c>
      <c r="X455" s="10">
        <f>IF($B455="","",$V455-$U455)</f>
        <v/>
      </c>
      <c r="Y455" s="11">
        <f>IF($B455="","",IFERROR($T455/$D455,0))</f>
        <v/>
      </c>
    </row>
    <row r="456" ht="21" customHeight="1">
      <c r="A456" s="3" t="n"/>
      <c r="B456" s="3" t="n"/>
      <c r="C456" s="15">
        <f>IF($B456="","",IFERROR(VLOOKUP($B456,'Cartera'!$A$5:$AC$104,5,FALSE),""))</f>
        <v/>
      </c>
      <c r="D456" s="7">
        <f>IF($B456="","",IFERROR(VLOOKUP($B456,'Cartera'!$A$5:$AC$104,14,FALSE),0))</f>
        <v/>
      </c>
      <c r="E456" s="7">
        <f>IF($B456="","",IFERROR(VLOOKUP($B456,'Cartera'!$A$5:$AC$104,20,FALSE)*(1+$F456)^($A456-2026),0))</f>
        <v/>
      </c>
      <c r="F456" s="9">
        <f>IF($B456="","",IFERROR(VLOOKUP($B456,'Cartera'!$A$5:$AC$104,21,FALSE),0))</f>
        <v/>
      </c>
      <c r="G456" s="7">
        <f>IF($B456="","",$E456*12)</f>
        <v/>
      </c>
      <c r="H456" s="9">
        <f>IF($B456="","",IFERROR(VLOOKUP($B456,'Cartera'!$A$5:$AC$104,25,FALSE),'Proyección 5 años'!$E$4))</f>
        <v/>
      </c>
      <c r="I456" s="7">
        <f>IF($B456="","",$G456*$H456)</f>
        <v/>
      </c>
      <c r="J456" s="7">
        <f>IF($B456="","",IFERROR(VLOOKUP($B456,'Cartera'!$A$5:$AC$104,22,FALSE)*12,0))</f>
        <v/>
      </c>
      <c r="K456" s="7">
        <f>IF($B456="","",IFERROR(VLOOKUP($B456,'Cartera'!$A$5:$AC$104,23,FALSE),0))</f>
        <v/>
      </c>
      <c r="L456" s="7">
        <f>IF($B456="","",IFERROR(VLOOKUP($B456,'Cartera'!$A$5:$AC$104,24,FALSE),0))</f>
        <v/>
      </c>
      <c r="M456" s="7">
        <f>IF($B456="","",$I456*'Proyección 5 años'!$E$3)</f>
        <v/>
      </c>
      <c r="N456" s="7">
        <f>IF($B456="","",$I456*'Proyección 5 años'!$B$4)</f>
        <v/>
      </c>
      <c r="O456" s="7">
        <f>IF($B456="","",SUM($J456:$N456))</f>
        <v/>
      </c>
      <c r="P456" s="7">
        <f>IF($B456="","",IFERROR(VLOOKUP($B456,'Cartera'!$A$5:$AC$104,15,FALSE)*VLOOKUP($B456,'Cartera'!$A$5:$AC$104,17,FALSE),0))</f>
        <v/>
      </c>
      <c r="Q456" s="7">
        <f>IF($B456="","",$D456*'Proyección 5 años'!$E$5)</f>
        <v/>
      </c>
      <c r="R456" s="7">
        <f>IF($B456="","",$I456-SUM($J456:$N456,$P456:$Q456))</f>
        <v/>
      </c>
      <c r="S456" s="7">
        <f>IF($B456="","",IF($R456&gt;0,$R456*'Proyección 5 años'!$B$5,0))</f>
        <v/>
      </c>
      <c r="T456" s="7">
        <f>IF($B456="","",$R456-$S456)</f>
        <v/>
      </c>
      <c r="U456" s="7">
        <f>IF($B456="","",MAX(0,IFERROR(VLOOKUP($B456,'Cartera'!$A$5:$AC$104,15,FALSE)-($A456-2026+1)*VLOOKUP($B456,'Cartera'!$A$5:$AC$104,19,FALSE)*12*0.55,0)))</f>
        <v/>
      </c>
      <c r="V456" s="7">
        <f>IF($B456="","",$D456*(1+'Proyección 5 años'!$B$3)^($A456-2026))</f>
        <v/>
      </c>
      <c r="W456" s="9">
        <f>IF($B456="","",'Proyección 5 años'!$B$3)</f>
        <v/>
      </c>
      <c r="X456" s="7">
        <f>IF($B456="","",$V456-$U456)</f>
        <v/>
      </c>
      <c r="Y456" s="9">
        <f>IF($B456="","",IFERROR($T456/$D456,0))</f>
        <v/>
      </c>
    </row>
    <row r="457" ht="21" customHeight="1">
      <c r="A457" s="3" t="n"/>
      <c r="B457" s="3" t="n"/>
      <c r="C457" s="16">
        <f>IF($B457="","",IFERROR(VLOOKUP($B457,'Cartera'!$A$5:$AC$104,5,FALSE),""))</f>
        <v/>
      </c>
      <c r="D457" s="10">
        <f>IF($B457="","",IFERROR(VLOOKUP($B457,'Cartera'!$A$5:$AC$104,14,FALSE),0))</f>
        <v/>
      </c>
      <c r="E457" s="10">
        <f>IF($B457="","",IFERROR(VLOOKUP($B457,'Cartera'!$A$5:$AC$104,20,FALSE)*(1+$F457)^($A457-2026),0))</f>
        <v/>
      </c>
      <c r="F457" s="11">
        <f>IF($B457="","",IFERROR(VLOOKUP($B457,'Cartera'!$A$5:$AC$104,21,FALSE),0))</f>
        <v/>
      </c>
      <c r="G457" s="10">
        <f>IF($B457="","",$E457*12)</f>
        <v/>
      </c>
      <c r="H457" s="11">
        <f>IF($B457="","",IFERROR(VLOOKUP($B457,'Cartera'!$A$5:$AC$104,25,FALSE),'Proyección 5 años'!$E$4))</f>
        <v/>
      </c>
      <c r="I457" s="10">
        <f>IF($B457="","",$G457*$H457)</f>
        <v/>
      </c>
      <c r="J457" s="10">
        <f>IF($B457="","",IFERROR(VLOOKUP($B457,'Cartera'!$A$5:$AC$104,22,FALSE)*12,0))</f>
        <v/>
      </c>
      <c r="K457" s="10">
        <f>IF($B457="","",IFERROR(VLOOKUP($B457,'Cartera'!$A$5:$AC$104,23,FALSE),0))</f>
        <v/>
      </c>
      <c r="L457" s="10">
        <f>IF($B457="","",IFERROR(VLOOKUP($B457,'Cartera'!$A$5:$AC$104,24,FALSE),0))</f>
        <v/>
      </c>
      <c r="M457" s="10">
        <f>IF($B457="","",$I457*'Proyección 5 años'!$E$3)</f>
        <v/>
      </c>
      <c r="N457" s="10">
        <f>IF($B457="","",$I457*'Proyección 5 años'!$B$4)</f>
        <v/>
      </c>
      <c r="O457" s="10">
        <f>IF($B457="","",SUM($J457:$N457))</f>
        <v/>
      </c>
      <c r="P457" s="10">
        <f>IF($B457="","",IFERROR(VLOOKUP($B457,'Cartera'!$A$5:$AC$104,15,FALSE)*VLOOKUP($B457,'Cartera'!$A$5:$AC$104,17,FALSE),0))</f>
        <v/>
      </c>
      <c r="Q457" s="10">
        <f>IF($B457="","",$D457*'Proyección 5 años'!$E$5)</f>
        <v/>
      </c>
      <c r="R457" s="10">
        <f>IF($B457="","",$I457-SUM($J457:$N457,$P457:$Q457))</f>
        <v/>
      </c>
      <c r="S457" s="10">
        <f>IF($B457="","",IF($R457&gt;0,$R457*'Proyección 5 años'!$B$5,0))</f>
        <v/>
      </c>
      <c r="T457" s="10">
        <f>IF($B457="","",$R457-$S457)</f>
        <v/>
      </c>
      <c r="U457" s="10">
        <f>IF($B457="","",MAX(0,IFERROR(VLOOKUP($B457,'Cartera'!$A$5:$AC$104,15,FALSE)-($A457-2026+1)*VLOOKUP($B457,'Cartera'!$A$5:$AC$104,19,FALSE)*12*0.55,0)))</f>
        <v/>
      </c>
      <c r="V457" s="10">
        <f>IF($B457="","",$D457*(1+'Proyección 5 años'!$B$3)^($A457-2026))</f>
        <v/>
      </c>
      <c r="W457" s="11">
        <f>IF($B457="","",'Proyección 5 años'!$B$3)</f>
        <v/>
      </c>
      <c r="X457" s="10">
        <f>IF($B457="","",$V457-$U457)</f>
        <v/>
      </c>
      <c r="Y457" s="11">
        <f>IF($B457="","",IFERROR($T457/$D457,0))</f>
        <v/>
      </c>
    </row>
    <row r="458" ht="21" customHeight="1">
      <c r="A458" s="3" t="n"/>
      <c r="B458" s="3" t="n"/>
      <c r="C458" s="15">
        <f>IF($B458="","",IFERROR(VLOOKUP($B458,'Cartera'!$A$5:$AC$104,5,FALSE),""))</f>
        <v/>
      </c>
      <c r="D458" s="7">
        <f>IF($B458="","",IFERROR(VLOOKUP($B458,'Cartera'!$A$5:$AC$104,14,FALSE),0))</f>
        <v/>
      </c>
      <c r="E458" s="7">
        <f>IF($B458="","",IFERROR(VLOOKUP($B458,'Cartera'!$A$5:$AC$104,20,FALSE)*(1+$F458)^($A458-2026),0))</f>
        <v/>
      </c>
      <c r="F458" s="9">
        <f>IF($B458="","",IFERROR(VLOOKUP($B458,'Cartera'!$A$5:$AC$104,21,FALSE),0))</f>
        <v/>
      </c>
      <c r="G458" s="7">
        <f>IF($B458="","",$E458*12)</f>
        <v/>
      </c>
      <c r="H458" s="9">
        <f>IF($B458="","",IFERROR(VLOOKUP($B458,'Cartera'!$A$5:$AC$104,25,FALSE),'Proyección 5 años'!$E$4))</f>
        <v/>
      </c>
      <c r="I458" s="7">
        <f>IF($B458="","",$G458*$H458)</f>
        <v/>
      </c>
      <c r="J458" s="7">
        <f>IF($B458="","",IFERROR(VLOOKUP($B458,'Cartera'!$A$5:$AC$104,22,FALSE)*12,0))</f>
        <v/>
      </c>
      <c r="K458" s="7">
        <f>IF($B458="","",IFERROR(VLOOKUP($B458,'Cartera'!$A$5:$AC$104,23,FALSE),0))</f>
        <v/>
      </c>
      <c r="L458" s="7">
        <f>IF($B458="","",IFERROR(VLOOKUP($B458,'Cartera'!$A$5:$AC$104,24,FALSE),0))</f>
        <v/>
      </c>
      <c r="M458" s="7">
        <f>IF($B458="","",$I458*'Proyección 5 años'!$E$3)</f>
        <v/>
      </c>
      <c r="N458" s="7">
        <f>IF($B458="","",$I458*'Proyección 5 años'!$B$4)</f>
        <v/>
      </c>
      <c r="O458" s="7">
        <f>IF($B458="","",SUM($J458:$N458))</f>
        <v/>
      </c>
      <c r="P458" s="7">
        <f>IF($B458="","",IFERROR(VLOOKUP($B458,'Cartera'!$A$5:$AC$104,15,FALSE)*VLOOKUP($B458,'Cartera'!$A$5:$AC$104,17,FALSE),0))</f>
        <v/>
      </c>
      <c r="Q458" s="7">
        <f>IF($B458="","",$D458*'Proyección 5 años'!$E$5)</f>
        <v/>
      </c>
      <c r="R458" s="7">
        <f>IF($B458="","",$I458-SUM($J458:$N458,$P458:$Q458))</f>
        <v/>
      </c>
      <c r="S458" s="7">
        <f>IF($B458="","",IF($R458&gt;0,$R458*'Proyección 5 años'!$B$5,0))</f>
        <v/>
      </c>
      <c r="T458" s="7">
        <f>IF($B458="","",$R458-$S458)</f>
        <v/>
      </c>
      <c r="U458" s="7">
        <f>IF($B458="","",MAX(0,IFERROR(VLOOKUP($B458,'Cartera'!$A$5:$AC$104,15,FALSE)-($A458-2026+1)*VLOOKUP($B458,'Cartera'!$A$5:$AC$104,19,FALSE)*12*0.55,0)))</f>
        <v/>
      </c>
      <c r="V458" s="7">
        <f>IF($B458="","",$D458*(1+'Proyección 5 años'!$B$3)^($A458-2026))</f>
        <v/>
      </c>
      <c r="W458" s="9">
        <f>IF($B458="","",'Proyección 5 años'!$B$3)</f>
        <v/>
      </c>
      <c r="X458" s="7">
        <f>IF($B458="","",$V458-$U458)</f>
        <v/>
      </c>
      <c r="Y458" s="9">
        <f>IF($B458="","",IFERROR($T458/$D458,0))</f>
        <v/>
      </c>
    </row>
    <row r="459" ht="21" customHeight="1">
      <c r="A459" s="3" t="n"/>
      <c r="B459" s="3" t="n"/>
      <c r="C459" s="16">
        <f>IF($B459="","",IFERROR(VLOOKUP($B459,'Cartera'!$A$5:$AC$104,5,FALSE),""))</f>
        <v/>
      </c>
      <c r="D459" s="10">
        <f>IF($B459="","",IFERROR(VLOOKUP($B459,'Cartera'!$A$5:$AC$104,14,FALSE),0))</f>
        <v/>
      </c>
      <c r="E459" s="10">
        <f>IF($B459="","",IFERROR(VLOOKUP($B459,'Cartera'!$A$5:$AC$104,20,FALSE)*(1+$F459)^($A459-2026),0))</f>
        <v/>
      </c>
      <c r="F459" s="11">
        <f>IF($B459="","",IFERROR(VLOOKUP($B459,'Cartera'!$A$5:$AC$104,21,FALSE),0))</f>
        <v/>
      </c>
      <c r="G459" s="10">
        <f>IF($B459="","",$E459*12)</f>
        <v/>
      </c>
      <c r="H459" s="11">
        <f>IF($B459="","",IFERROR(VLOOKUP($B459,'Cartera'!$A$5:$AC$104,25,FALSE),'Proyección 5 años'!$E$4))</f>
        <v/>
      </c>
      <c r="I459" s="10">
        <f>IF($B459="","",$G459*$H459)</f>
        <v/>
      </c>
      <c r="J459" s="10">
        <f>IF($B459="","",IFERROR(VLOOKUP($B459,'Cartera'!$A$5:$AC$104,22,FALSE)*12,0))</f>
        <v/>
      </c>
      <c r="K459" s="10">
        <f>IF($B459="","",IFERROR(VLOOKUP($B459,'Cartera'!$A$5:$AC$104,23,FALSE),0))</f>
        <v/>
      </c>
      <c r="L459" s="10">
        <f>IF($B459="","",IFERROR(VLOOKUP($B459,'Cartera'!$A$5:$AC$104,24,FALSE),0))</f>
        <v/>
      </c>
      <c r="M459" s="10">
        <f>IF($B459="","",$I459*'Proyección 5 años'!$E$3)</f>
        <v/>
      </c>
      <c r="N459" s="10">
        <f>IF($B459="","",$I459*'Proyección 5 años'!$B$4)</f>
        <v/>
      </c>
      <c r="O459" s="10">
        <f>IF($B459="","",SUM($J459:$N459))</f>
        <v/>
      </c>
      <c r="P459" s="10">
        <f>IF($B459="","",IFERROR(VLOOKUP($B459,'Cartera'!$A$5:$AC$104,15,FALSE)*VLOOKUP($B459,'Cartera'!$A$5:$AC$104,17,FALSE),0))</f>
        <v/>
      </c>
      <c r="Q459" s="10">
        <f>IF($B459="","",$D459*'Proyección 5 años'!$E$5)</f>
        <v/>
      </c>
      <c r="R459" s="10">
        <f>IF($B459="","",$I459-SUM($J459:$N459,$P459:$Q459))</f>
        <v/>
      </c>
      <c r="S459" s="10">
        <f>IF($B459="","",IF($R459&gt;0,$R459*'Proyección 5 años'!$B$5,0))</f>
        <v/>
      </c>
      <c r="T459" s="10">
        <f>IF($B459="","",$R459-$S459)</f>
        <v/>
      </c>
      <c r="U459" s="10">
        <f>IF($B459="","",MAX(0,IFERROR(VLOOKUP($B459,'Cartera'!$A$5:$AC$104,15,FALSE)-($A459-2026+1)*VLOOKUP($B459,'Cartera'!$A$5:$AC$104,19,FALSE)*12*0.55,0)))</f>
        <v/>
      </c>
      <c r="V459" s="10">
        <f>IF($B459="","",$D459*(1+'Proyección 5 años'!$B$3)^($A459-2026))</f>
        <v/>
      </c>
      <c r="W459" s="11">
        <f>IF($B459="","",'Proyección 5 años'!$B$3)</f>
        <v/>
      </c>
      <c r="X459" s="10">
        <f>IF($B459="","",$V459-$U459)</f>
        <v/>
      </c>
      <c r="Y459" s="11">
        <f>IF($B459="","",IFERROR($T459/$D459,0))</f>
        <v/>
      </c>
    </row>
    <row r="460" ht="21" customHeight="1">
      <c r="A460" s="3" t="n"/>
      <c r="B460" s="3" t="n"/>
      <c r="C460" s="15">
        <f>IF($B460="","",IFERROR(VLOOKUP($B460,'Cartera'!$A$5:$AC$104,5,FALSE),""))</f>
        <v/>
      </c>
      <c r="D460" s="7">
        <f>IF($B460="","",IFERROR(VLOOKUP($B460,'Cartera'!$A$5:$AC$104,14,FALSE),0))</f>
        <v/>
      </c>
      <c r="E460" s="7">
        <f>IF($B460="","",IFERROR(VLOOKUP($B460,'Cartera'!$A$5:$AC$104,20,FALSE)*(1+$F460)^($A460-2026),0))</f>
        <v/>
      </c>
      <c r="F460" s="9">
        <f>IF($B460="","",IFERROR(VLOOKUP($B460,'Cartera'!$A$5:$AC$104,21,FALSE),0))</f>
        <v/>
      </c>
      <c r="G460" s="7">
        <f>IF($B460="","",$E460*12)</f>
        <v/>
      </c>
      <c r="H460" s="9">
        <f>IF($B460="","",IFERROR(VLOOKUP($B460,'Cartera'!$A$5:$AC$104,25,FALSE),'Proyección 5 años'!$E$4))</f>
        <v/>
      </c>
      <c r="I460" s="7">
        <f>IF($B460="","",$G460*$H460)</f>
        <v/>
      </c>
      <c r="J460" s="7">
        <f>IF($B460="","",IFERROR(VLOOKUP($B460,'Cartera'!$A$5:$AC$104,22,FALSE)*12,0))</f>
        <v/>
      </c>
      <c r="K460" s="7">
        <f>IF($B460="","",IFERROR(VLOOKUP($B460,'Cartera'!$A$5:$AC$104,23,FALSE),0))</f>
        <v/>
      </c>
      <c r="L460" s="7">
        <f>IF($B460="","",IFERROR(VLOOKUP($B460,'Cartera'!$A$5:$AC$104,24,FALSE),0))</f>
        <v/>
      </c>
      <c r="M460" s="7">
        <f>IF($B460="","",$I460*'Proyección 5 años'!$E$3)</f>
        <v/>
      </c>
      <c r="N460" s="7">
        <f>IF($B460="","",$I460*'Proyección 5 años'!$B$4)</f>
        <v/>
      </c>
      <c r="O460" s="7">
        <f>IF($B460="","",SUM($J460:$N460))</f>
        <v/>
      </c>
      <c r="P460" s="7">
        <f>IF($B460="","",IFERROR(VLOOKUP($B460,'Cartera'!$A$5:$AC$104,15,FALSE)*VLOOKUP($B460,'Cartera'!$A$5:$AC$104,17,FALSE),0))</f>
        <v/>
      </c>
      <c r="Q460" s="7">
        <f>IF($B460="","",$D460*'Proyección 5 años'!$E$5)</f>
        <v/>
      </c>
      <c r="R460" s="7">
        <f>IF($B460="","",$I460-SUM($J460:$N460,$P460:$Q460))</f>
        <v/>
      </c>
      <c r="S460" s="7">
        <f>IF($B460="","",IF($R460&gt;0,$R460*'Proyección 5 años'!$B$5,0))</f>
        <v/>
      </c>
      <c r="T460" s="7">
        <f>IF($B460="","",$R460-$S460)</f>
        <v/>
      </c>
      <c r="U460" s="7">
        <f>IF($B460="","",MAX(0,IFERROR(VLOOKUP($B460,'Cartera'!$A$5:$AC$104,15,FALSE)-($A460-2026+1)*VLOOKUP($B460,'Cartera'!$A$5:$AC$104,19,FALSE)*12*0.55,0)))</f>
        <v/>
      </c>
      <c r="V460" s="7">
        <f>IF($B460="","",$D460*(1+'Proyección 5 años'!$B$3)^($A460-2026))</f>
        <v/>
      </c>
      <c r="W460" s="9">
        <f>IF($B460="","",'Proyección 5 años'!$B$3)</f>
        <v/>
      </c>
      <c r="X460" s="7">
        <f>IF($B460="","",$V460-$U460)</f>
        <v/>
      </c>
      <c r="Y460" s="9">
        <f>IF($B460="","",IFERROR($T460/$D460,0))</f>
        <v/>
      </c>
    </row>
    <row r="461" ht="21" customHeight="1">
      <c r="A461" s="3" t="n"/>
      <c r="B461" s="3" t="n"/>
      <c r="C461" s="16">
        <f>IF($B461="","",IFERROR(VLOOKUP($B461,'Cartera'!$A$5:$AC$104,5,FALSE),""))</f>
        <v/>
      </c>
      <c r="D461" s="10">
        <f>IF($B461="","",IFERROR(VLOOKUP($B461,'Cartera'!$A$5:$AC$104,14,FALSE),0))</f>
        <v/>
      </c>
      <c r="E461" s="10">
        <f>IF($B461="","",IFERROR(VLOOKUP($B461,'Cartera'!$A$5:$AC$104,20,FALSE)*(1+$F461)^($A461-2026),0))</f>
        <v/>
      </c>
      <c r="F461" s="11">
        <f>IF($B461="","",IFERROR(VLOOKUP($B461,'Cartera'!$A$5:$AC$104,21,FALSE),0))</f>
        <v/>
      </c>
      <c r="G461" s="10">
        <f>IF($B461="","",$E461*12)</f>
        <v/>
      </c>
      <c r="H461" s="11">
        <f>IF($B461="","",IFERROR(VLOOKUP($B461,'Cartera'!$A$5:$AC$104,25,FALSE),'Proyección 5 años'!$E$4))</f>
        <v/>
      </c>
      <c r="I461" s="10">
        <f>IF($B461="","",$G461*$H461)</f>
        <v/>
      </c>
      <c r="J461" s="10">
        <f>IF($B461="","",IFERROR(VLOOKUP($B461,'Cartera'!$A$5:$AC$104,22,FALSE)*12,0))</f>
        <v/>
      </c>
      <c r="K461" s="10">
        <f>IF($B461="","",IFERROR(VLOOKUP($B461,'Cartera'!$A$5:$AC$104,23,FALSE),0))</f>
        <v/>
      </c>
      <c r="L461" s="10">
        <f>IF($B461="","",IFERROR(VLOOKUP($B461,'Cartera'!$A$5:$AC$104,24,FALSE),0))</f>
        <v/>
      </c>
      <c r="M461" s="10">
        <f>IF($B461="","",$I461*'Proyección 5 años'!$E$3)</f>
        <v/>
      </c>
      <c r="N461" s="10">
        <f>IF($B461="","",$I461*'Proyección 5 años'!$B$4)</f>
        <v/>
      </c>
      <c r="O461" s="10">
        <f>IF($B461="","",SUM($J461:$N461))</f>
        <v/>
      </c>
      <c r="P461" s="10">
        <f>IF($B461="","",IFERROR(VLOOKUP($B461,'Cartera'!$A$5:$AC$104,15,FALSE)*VLOOKUP($B461,'Cartera'!$A$5:$AC$104,17,FALSE),0))</f>
        <v/>
      </c>
      <c r="Q461" s="10">
        <f>IF($B461="","",$D461*'Proyección 5 años'!$E$5)</f>
        <v/>
      </c>
      <c r="R461" s="10">
        <f>IF($B461="","",$I461-SUM($J461:$N461,$P461:$Q461))</f>
        <v/>
      </c>
      <c r="S461" s="10">
        <f>IF($B461="","",IF($R461&gt;0,$R461*'Proyección 5 años'!$B$5,0))</f>
        <v/>
      </c>
      <c r="T461" s="10">
        <f>IF($B461="","",$R461-$S461)</f>
        <v/>
      </c>
      <c r="U461" s="10">
        <f>IF($B461="","",MAX(0,IFERROR(VLOOKUP($B461,'Cartera'!$A$5:$AC$104,15,FALSE)-($A461-2026+1)*VLOOKUP($B461,'Cartera'!$A$5:$AC$104,19,FALSE)*12*0.55,0)))</f>
        <v/>
      </c>
      <c r="V461" s="10">
        <f>IF($B461="","",$D461*(1+'Proyección 5 años'!$B$3)^($A461-2026))</f>
        <v/>
      </c>
      <c r="W461" s="11">
        <f>IF($B461="","",'Proyección 5 años'!$B$3)</f>
        <v/>
      </c>
      <c r="X461" s="10">
        <f>IF($B461="","",$V461-$U461)</f>
        <v/>
      </c>
      <c r="Y461" s="11">
        <f>IF($B461="","",IFERROR($T461/$D461,0))</f>
        <v/>
      </c>
    </row>
    <row r="462" ht="21" customHeight="1">
      <c r="A462" s="3" t="n"/>
      <c r="B462" s="3" t="n"/>
      <c r="C462" s="15">
        <f>IF($B462="","",IFERROR(VLOOKUP($B462,'Cartera'!$A$5:$AC$104,5,FALSE),""))</f>
        <v/>
      </c>
      <c r="D462" s="7">
        <f>IF($B462="","",IFERROR(VLOOKUP($B462,'Cartera'!$A$5:$AC$104,14,FALSE),0))</f>
        <v/>
      </c>
      <c r="E462" s="7">
        <f>IF($B462="","",IFERROR(VLOOKUP($B462,'Cartera'!$A$5:$AC$104,20,FALSE)*(1+$F462)^($A462-2026),0))</f>
        <v/>
      </c>
      <c r="F462" s="9">
        <f>IF($B462="","",IFERROR(VLOOKUP($B462,'Cartera'!$A$5:$AC$104,21,FALSE),0))</f>
        <v/>
      </c>
      <c r="G462" s="7">
        <f>IF($B462="","",$E462*12)</f>
        <v/>
      </c>
      <c r="H462" s="9">
        <f>IF($B462="","",IFERROR(VLOOKUP($B462,'Cartera'!$A$5:$AC$104,25,FALSE),'Proyección 5 años'!$E$4))</f>
        <v/>
      </c>
      <c r="I462" s="7">
        <f>IF($B462="","",$G462*$H462)</f>
        <v/>
      </c>
      <c r="J462" s="7">
        <f>IF($B462="","",IFERROR(VLOOKUP($B462,'Cartera'!$A$5:$AC$104,22,FALSE)*12,0))</f>
        <v/>
      </c>
      <c r="K462" s="7">
        <f>IF($B462="","",IFERROR(VLOOKUP($B462,'Cartera'!$A$5:$AC$104,23,FALSE),0))</f>
        <v/>
      </c>
      <c r="L462" s="7">
        <f>IF($B462="","",IFERROR(VLOOKUP($B462,'Cartera'!$A$5:$AC$104,24,FALSE),0))</f>
        <v/>
      </c>
      <c r="M462" s="7">
        <f>IF($B462="","",$I462*'Proyección 5 años'!$E$3)</f>
        <v/>
      </c>
      <c r="N462" s="7">
        <f>IF($B462="","",$I462*'Proyección 5 años'!$B$4)</f>
        <v/>
      </c>
      <c r="O462" s="7">
        <f>IF($B462="","",SUM($J462:$N462))</f>
        <v/>
      </c>
      <c r="P462" s="7">
        <f>IF($B462="","",IFERROR(VLOOKUP($B462,'Cartera'!$A$5:$AC$104,15,FALSE)*VLOOKUP($B462,'Cartera'!$A$5:$AC$104,17,FALSE),0))</f>
        <v/>
      </c>
      <c r="Q462" s="7">
        <f>IF($B462="","",$D462*'Proyección 5 años'!$E$5)</f>
        <v/>
      </c>
      <c r="R462" s="7">
        <f>IF($B462="","",$I462-SUM($J462:$N462,$P462:$Q462))</f>
        <v/>
      </c>
      <c r="S462" s="7">
        <f>IF($B462="","",IF($R462&gt;0,$R462*'Proyección 5 años'!$B$5,0))</f>
        <v/>
      </c>
      <c r="T462" s="7">
        <f>IF($B462="","",$R462-$S462)</f>
        <v/>
      </c>
      <c r="U462" s="7">
        <f>IF($B462="","",MAX(0,IFERROR(VLOOKUP($B462,'Cartera'!$A$5:$AC$104,15,FALSE)-($A462-2026+1)*VLOOKUP($B462,'Cartera'!$A$5:$AC$104,19,FALSE)*12*0.55,0)))</f>
        <v/>
      </c>
      <c r="V462" s="7">
        <f>IF($B462="","",$D462*(1+'Proyección 5 años'!$B$3)^($A462-2026))</f>
        <v/>
      </c>
      <c r="W462" s="9">
        <f>IF($B462="","",'Proyección 5 años'!$B$3)</f>
        <v/>
      </c>
      <c r="X462" s="7">
        <f>IF($B462="","",$V462-$U462)</f>
        <v/>
      </c>
      <c r="Y462" s="9">
        <f>IF($B462="","",IFERROR($T462/$D462,0))</f>
        <v/>
      </c>
    </row>
    <row r="463" ht="21" customHeight="1">
      <c r="A463" s="3" t="n"/>
      <c r="B463" s="3" t="n"/>
      <c r="C463" s="16">
        <f>IF($B463="","",IFERROR(VLOOKUP($B463,'Cartera'!$A$5:$AC$104,5,FALSE),""))</f>
        <v/>
      </c>
      <c r="D463" s="10">
        <f>IF($B463="","",IFERROR(VLOOKUP($B463,'Cartera'!$A$5:$AC$104,14,FALSE),0))</f>
        <v/>
      </c>
      <c r="E463" s="10">
        <f>IF($B463="","",IFERROR(VLOOKUP($B463,'Cartera'!$A$5:$AC$104,20,FALSE)*(1+$F463)^($A463-2026),0))</f>
        <v/>
      </c>
      <c r="F463" s="11">
        <f>IF($B463="","",IFERROR(VLOOKUP($B463,'Cartera'!$A$5:$AC$104,21,FALSE),0))</f>
        <v/>
      </c>
      <c r="G463" s="10">
        <f>IF($B463="","",$E463*12)</f>
        <v/>
      </c>
      <c r="H463" s="11">
        <f>IF($B463="","",IFERROR(VLOOKUP($B463,'Cartera'!$A$5:$AC$104,25,FALSE),'Proyección 5 años'!$E$4))</f>
        <v/>
      </c>
      <c r="I463" s="10">
        <f>IF($B463="","",$G463*$H463)</f>
        <v/>
      </c>
      <c r="J463" s="10">
        <f>IF($B463="","",IFERROR(VLOOKUP($B463,'Cartera'!$A$5:$AC$104,22,FALSE)*12,0))</f>
        <v/>
      </c>
      <c r="K463" s="10">
        <f>IF($B463="","",IFERROR(VLOOKUP($B463,'Cartera'!$A$5:$AC$104,23,FALSE),0))</f>
        <v/>
      </c>
      <c r="L463" s="10">
        <f>IF($B463="","",IFERROR(VLOOKUP($B463,'Cartera'!$A$5:$AC$104,24,FALSE),0))</f>
        <v/>
      </c>
      <c r="M463" s="10">
        <f>IF($B463="","",$I463*'Proyección 5 años'!$E$3)</f>
        <v/>
      </c>
      <c r="N463" s="10">
        <f>IF($B463="","",$I463*'Proyección 5 años'!$B$4)</f>
        <v/>
      </c>
      <c r="O463" s="10">
        <f>IF($B463="","",SUM($J463:$N463))</f>
        <v/>
      </c>
      <c r="P463" s="10">
        <f>IF($B463="","",IFERROR(VLOOKUP($B463,'Cartera'!$A$5:$AC$104,15,FALSE)*VLOOKUP($B463,'Cartera'!$A$5:$AC$104,17,FALSE),0))</f>
        <v/>
      </c>
      <c r="Q463" s="10">
        <f>IF($B463="","",$D463*'Proyección 5 años'!$E$5)</f>
        <v/>
      </c>
      <c r="R463" s="10">
        <f>IF($B463="","",$I463-SUM($J463:$N463,$P463:$Q463))</f>
        <v/>
      </c>
      <c r="S463" s="10">
        <f>IF($B463="","",IF($R463&gt;0,$R463*'Proyección 5 años'!$B$5,0))</f>
        <v/>
      </c>
      <c r="T463" s="10">
        <f>IF($B463="","",$R463-$S463)</f>
        <v/>
      </c>
      <c r="U463" s="10">
        <f>IF($B463="","",MAX(0,IFERROR(VLOOKUP($B463,'Cartera'!$A$5:$AC$104,15,FALSE)-($A463-2026+1)*VLOOKUP($B463,'Cartera'!$A$5:$AC$104,19,FALSE)*12*0.55,0)))</f>
        <v/>
      </c>
      <c r="V463" s="10">
        <f>IF($B463="","",$D463*(1+'Proyección 5 años'!$B$3)^($A463-2026))</f>
        <v/>
      </c>
      <c r="W463" s="11">
        <f>IF($B463="","",'Proyección 5 años'!$B$3)</f>
        <v/>
      </c>
      <c r="X463" s="10">
        <f>IF($B463="","",$V463-$U463)</f>
        <v/>
      </c>
      <c r="Y463" s="11">
        <f>IF($B463="","",IFERROR($T463/$D463,0))</f>
        <v/>
      </c>
    </row>
    <row r="464" ht="21" customHeight="1">
      <c r="A464" s="3" t="n"/>
      <c r="B464" s="3" t="n"/>
      <c r="C464" s="15">
        <f>IF($B464="","",IFERROR(VLOOKUP($B464,'Cartera'!$A$5:$AC$104,5,FALSE),""))</f>
        <v/>
      </c>
      <c r="D464" s="7">
        <f>IF($B464="","",IFERROR(VLOOKUP($B464,'Cartera'!$A$5:$AC$104,14,FALSE),0))</f>
        <v/>
      </c>
      <c r="E464" s="7">
        <f>IF($B464="","",IFERROR(VLOOKUP($B464,'Cartera'!$A$5:$AC$104,20,FALSE)*(1+$F464)^($A464-2026),0))</f>
        <v/>
      </c>
      <c r="F464" s="9">
        <f>IF($B464="","",IFERROR(VLOOKUP($B464,'Cartera'!$A$5:$AC$104,21,FALSE),0))</f>
        <v/>
      </c>
      <c r="G464" s="7">
        <f>IF($B464="","",$E464*12)</f>
        <v/>
      </c>
      <c r="H464" s="9">
        <f>IF($B464="","",IFERROR(VLOOKUP($B464,'Cartera'!$A$5:$AC$104,25,FALSE),'Proyección 5 años'!$E$4))</f>
        <v/>
      </c>
      <c r="I464" s="7">
        <f>IF($B464="","",$G464*$H464)</f>
        <v/>
      </c>
      <c r="J464" s="7">
        <f>IF($B464="","",IFERROR(VLOOKUP($B464,'Cartera'!$A$5:$AC$104,22,FALSE)*12,0))</f>
        <v/>
      </c>
      <c r="K464" s="7">
        <f>IF($B464="","",IFERROR(VLOOKUP($B464,'Cartera'!$A$5:$AC$104,23,FALSE),0))</f>
        <v/>
      </c>
      <c r="L464" s="7">
        <f>IF($B464="","",IFERROR(VLOOKUP($B464,'Cartera'!$A$5:$AC$104,24,FALSE),0))</f>
        <v/>
      </c>
      <c r="M464" s="7">
        <f>IF($B464="","",$I464*'Proyección 5 años'!$E$3)</f>
        <v/>
      </c>
      <c r="N464" s="7">
        <f>IF($B464="","",$I464*'Proyección 5 años'!$B$4)</f>
        <v/>
      </c>
      <c r="O464" s="7">
        <f>IF($B464="","",SUM($J464:$N464))</f>
        <v/>
      </c>
      <c r="P464" s="7">
        <f>IF($B464="","",IFERROR(VLOOKUP($B464,'Cartera'!$A$5:$AC$104,15,FALSE)*VLOOKUP($B464,'Cartera'!$A$5:$AC$104,17,FALSE),0))</f>
        <v/>
      </c>
      <c r="Q464" s="7">
        <f>IF($B464="","",$D464*'Proyección 5 años'!$E$5)</f>
        <v/>
      </c>
      <c r="R464" s="7">
        <f>IF($B464="","",$I464-SUM($J464:$N464,$P464:$Q464))</f>
        <v/>
      </c>
      <c r="S464" s="7">
        <f>IF($B464="","",IF($R464&gt;0,$R464*'Proyección 5 años'!$B$5,0))</f>
        <v/>
      </c>
      <c r="T464" s="7">
        <f>IF($B464="","",$R464-$S464)</f>
        <v/>
      </c>
      <c r="U464" s="7">
        <f>IF($B464="","",MAX(0,IFERROR(VLOOKUP($B464,'Cartera'!$A$5:$AC$104,15,FALSE)-($A464-2026+1)*VLOOKUP($B464,'Cartera'!$A$5:$AC$104,19,FALSE)*12*0.55,0)))</f>
        <v/>
      </c>
      <c r="V464" s="7">
        <f>IF($B464="","",$D464*(1+'Proyección 5 años'!$B$3)^($A464-2026))</f>
        <v/>
      </c>
      <c r="W464" s="9">
        <f>IF($B464="","",'Proyección 5 años'!$B$3)</f>
        <v/>
      </c>
      <c r="X464" s="7">
        <f>IF($B464="","",$V464-$U464)</f>
        <v/>
      </c>
      <c r="Y464" s="9">
        <f>IF($B464="","",IFERROR($T464/$D464,0))</f>
        <v/>
      </c>
    </row>
    <row r="465" ht="21" customHeight="1">
      <c r="A465" s="3" t="n"/>
      <c r="B465" s="3" t="n"/>
      <c r="C465" s="16">
        <f>IF($B465="","",IFERROR(VLOOKUP($B465,'Cartera'!$A$5:$AC$104,5,FALSE),""))</f>
        <v/>
      </c>
      <c r="D465" s="10">
        <f>IF($B465="","",IFERROR(VLOOKUP($B465,'Cartera'!$A$5:$AC$104,14,FALSE),0))</f>
        <v/>
      </c>
      <c r="E465" s="10">
        <f>IF($B465="","",IFERROR(VLOOKUP($B465,'Cartera'!$A$5:$AC$104,20,FALSE)*(1+$F465)^($A465-2026),0))</f>
        <v/>
      </c>
      <c r="F465" s="11">
        <f>IF($B465="","",IFERROR(VLOOKUP($B465,'Cartera'!$A$5:$AC$104,21,FALSE),0))</f>
        <v/>
      </c>
      <c r="G465" s="10">
        <f>IF($B465="","",$E465*12)</f>
        <v/>
      </c>
      <c r="H465" s="11">
        <f>IF($B465="","",IFERROR(VLOOKUP($B465,'Cartera'!$A$5:$AC$104,25,FALSE),'Proyección 5 años'!$E$4))</f>
        <v/>
      </c>
      <c r="I465" s="10">
        <f>IF($B465="","",$G465*$H465)</f>
        <v/>
      </c>
      <c r="J465" s="10">
        <f>IF($B465="","",IFERROR(VLOOKUP($B465,'Cartera'!$A$5:$AC$104,22,FALSE)*12,0))</f>
        <v/>
      </c>
      <c r="K465" s="10">
        <f>IF($B465="","",IFERROR(VLOOKUP($B465,'Cartera'!$A$5:$AC$104,23,FALSE),0))</f>
        <v/>
      </c>
      <c r="L465" s="10">
        <f>IF($B465="","",IFERROR(VLOOKUP($B465,'Cartera'!$A$5:$AC$104,24,FALSE),0))</f>
        <v/>
      </c>
      <c r="M465" s="10">
        <f>IF($B465="","",$I465*'Proyección 5 años'!$E$3)</f>
        <v/>
      </c>
      <c r="N465" s="10">
        <f>IF($B465="","",$I465*'Proyección 5 años'!$B$4)</f>
        <v/>
      </c>
      <c r="O465" s="10">
        <f>IF($B465="","",SUM($J465:$N465))</f>
        <v/>
      </c>
      <c r="P465" s="10">
        <f>IF($B465="","",IFERROR(VLOOKUP($B465,'Cartera'!$A$5:$AC$104,15,FALSE)*VLOOKUP($B465,'Cartera'!$A$5:$AC$104,17,FALSE),0))</f>
        <v/>
      </c>
      <c r="Q465" s="10">
        <f>IF($B465="","",$D465*'Proyección 5 años'!$E$5)</f>
        <v/>
      </c>
      <c r="R465" s="10">
        <f>IF($B465="","",$I465-SUM($J465:$N465,$P465:$Q465))</f>
        <v/>
      </c>
      <c r="S465" s="10">
        <f>IF($B465="","",IF($R465&gt;0,$R465*'Proyección 5 años'!$B$5,0))</f>
        <v/>
      </c>
      <c r="T465" s="10">
        <f>IF($B465="","",$R465-$S465)</f>
        <v/>
      </c>
      <c r="U465" s="10">
        <f>IF($B465="","",MAX(0,IFERROR(VLOOKUP($B465,'Cartera'!$A$5:$AC$104,15,FALSE)-($A465-2026+1)*VLOOKUP($B465,'Cartera'!$A$5:$AC$104,19,FALSE)*12*0.55,0)))</f>
        <v/>
      </c>
      <c r="V465" s="10">
        <f>IF($B465="","",$D465*(1+'Proyección 5 años'!$B$3)^($A465-2026))</f>
        <v/>
      </c>
      <c r="W465" s="11">
        <f>IF($B465="","",'Proyección 5 años'!$B$3)</f>
        <v/>
      </c>
      <c r="X465" s="10">
        <f>IF($B465="","",$V465-$U465)</f>
        <v/>
      </c>
      <c r="Y465" s="11">
        <f>IF($B465="","",IFERROR($T465/$D465,0))</f>
        <v/>
      </c>
    </row>
    <row r="466" ht="21" customHeight="1">
      <c r="A466" s="3" t="n"/>
      <c r="B466" s="3" t="n"/>
      <c r="C466" s="15">
        <f>IF($B466="","",IFERROR(VLOOKUP($B466,'Cartera'!$A$5:$AC$104,5,FALSE),""))</f>
        <v/>
      </c>
      <c r="D466" s="7">
        <f>IF($B466="","",IFERROR(VLOOKUP($B466,'Cartera'!$A$5:$AC$104,14,FALSE),0))</f>
        <v/>
      </c>
      <c r="E466" s="7">
        <f>IF($B466="","",IFERROR(VLOOKUP($B466,'Cartera'!$A$5:$AC$104,20,FALSE)*(1+$F466)^($A466-2026),0))</f>
        <v/>
      </c>
      <c r="F466" s="9">
        <f>IF($B466="","",IFERROR(VLOOKUP($B466,'Cartera'!$A$5:$AC$104,21,FALSE),0))</f>
        <v/>
      </c>
      <c r="G466" s="7">
        <f>IF($B466="","",$E466*12)</f>
        <v/>
      </c>
      <c r="H466" s="9">
        <f>IF($B466="","",IFERROR(VLOOKUP($B466,'Cartera'!$A$5:$AC$104,25,FALSE),'Proyección 5 años'!$E$4))</f>
        <v/>
      </c>
      <c r="I466" s="7">
        <f>IF($B466="","",$G466*$H466)</f>
        <v/>
      </c>
      <c r="J466" s="7">
        <f>IF($B466="","",IFERROR(VLOOKUP($B466,'Cartera'!$A$5:$AC$104,22,FALSE)*12,0))</f>
        <v/>
      </c>
      <c r="K466" s="7">
        <f>IF($B466="","",IFERROR(VLOOKUP($B466,'Cartera'!$A$5:$AC$104,23,FALSE),0))</f>
        <v/>
      </c>
      <c r="L466" s="7">
        <f>IF($B466="","",IFERROR(VLOOKUP($B466,'Cartera'!$A$5:$AC$104,24,FALSE),0))</f>
        <v/>
      </c>
      <c r="M466" s="7">
        <f>IF($B466="","",$I466*'Proyección 5 años'!$E$3)</f>
        <v/>
      </c>
      <c r="N466" s="7">
        <f>IF($B466="","",$I466*'Proyección 5 años'!$B$4)</f>
        <v/>
      </c>
      <c r="O466" s="7">
        <f>IF($B466="","",SUM($J466:$N466))</f>
        <v/>
      </c>
      <c r="P466" s="7">
        <f>IF($B466="","",IFERROR(VLOOKUP($B466,'Cartera'!$A$5:$AC$104,15,FALSE)*VLOOKUP($B466,'Cartera'!$A$5:$AC$104,17,FALSE),0))</f>
        <v/>
      </c>
      <c r="Q466" s="7">
        <f>IF($B466="","",$D466*'Proyección 5 años'!$E$5)</f>
        <v/>
      </c>
      <c r="R466" s="7">
        <f>IF($B466="","",$I466-SUM($J466:$N466,$P466:$Q466))</f>
        <v/>
      </c>
      <c r="S466" s="7">
        <f>IF($B466="","",IF($R466&gt;0,$R466*'Proyección 5 años'!$B$5,0))</f>
        <v/>
      </c>
      <c r="T466" s="7">
        <f>IF($B466="","",$R466-$S466)</f>
        <v/>
      </c>
      <c r="U466" s="7">
        <f>IF($B466="","",MAX(0,IFERROR(VLOOKUP($B466,'Cartera'!$A$5:$AC$104,15,FALSE)-($A466-2026+1)*VLOOKUP($B466,'Cartera'!$A$5:$AC$104,19,FALSE)*12*0.55,0)))</f>
        <v/>
      </c>
      <c r="V466" s="7">
        <f>IF($B466="","",$D466*(1+'Proyección 5 años'!$B$3)^($A466-2026))</f>
        <v/>
      </c>
      <c r="W466" s="9">
        <f>IF($B466="","",'Proyección 5 años'!$B$3)</f>
        <v/>
      </c>
      <c r="X466" s="7">
        <f>IF($B466="","",$V466-$U466)</f>
        <v/>
      </c>
      <c r="Y466" s="9">
        <f>IF($B466="","",IFERROR($T466/$D466,0))</f>
        <v/>
      </c>
    </row>
    <row r="467" ht="21" customHeight="1">
      <c r="A467" s="3" t="n"/>
      <c r="B467" s="3" t="n"/>
      <c r="C467" s="16">
        <f>IF($B467="","",IFERROR(VLOOKUP($B467,'Cartera'!$A$5:$AC$104,5,FALSE),""))</f>
        <v/>
      </c>
      <c r="D467" s="10">
        <f>IF($B467="","",IFERROR(VLOOKUP($B467,'Cartera'!$A$5:$AC$104,14,FALSE),0))</f>
        <v/>
      </c>
      <c r="E467" s="10">
        <f>IF($B467="","",IFERROR(VLOOKUP($B467,'Cartera'!$A$5:$AC$104,20,FALSE)*(1+$F467)^($A467-2026),0))</f>
        <v/>
      </c>
      <c r="F467" s="11">
        <f>IF($B467="","",IFERROR(VLOOKUP($B467,'Cartera'!$A$5:$AC$104,21,FALSE),0))</f>
        <v/>
      </c>
      <c r="G467" s="10">
        <f>IF($B467="","",$E467*12)</f>
        <v/>
      </c>
      <c r="H467" s="11">
        <f>IF($B467="","",IFERROR(VLOOKUP($B467,'Cartera'!$A$5:$AC$104,25,FALSE),'Proyección 5 años'!$E$4))</f>
        <v/>
      </c>
      <c r="I467" s="10">
        <f>IF($B467="","",$G467*$H467)</f>
        <v/>
      </c>
      <c r="J467" s="10">
        <f>IF($B467="","",IFERROR(VLOOKUP($B467,'Cartera'!$A$5:$AC$104,22,FALSE)*12,0))</f>
        <v/>
      </c>
      <c r="K467" s="10">
        <f>IF($B467="","",IFERROR(VLOOKUP($B467,'Cartera'!$A$5:$AC$104,23,FALSE),0))</f>
        <v/>
      </c>
      <c r="L467" s="10">
        <f>IF($B467="","",IFERROR(VLOOKUP($B467,'Cartera'!$A$5:$AC$104,24,FALSE),0))</f>
        <v/>
      </c>
      <c r="M467" s="10">
        <f>IF($B467="","",$I467*'Proyección 5 años'!$E$3)</f>
        <v/>
      </c>
      <c r="N467" s="10">
        <f>IF($B467="","",$I467*'Proyección 5 años'!$B$4)</f>
        <v/>
      </c>
      <c r="O467" s="10">
        <f>IF($B467="","",SUM($J467:$N467))</f>
        <v/>
      </c>
      <c r="P467" s="10">
        <f>IF($B467="","",IFERROR(VLOOKUP($B467,'Cartera'!$A$5:$AC$104,15,FALSE)*VLOOKUP($B467,'Cartera'!$A$5:$AC$104,17,FALSE),0))</f>
        <v/>
      </c>
      <c r="Q467" s="10">
        <f>IF($B467="","",$D467*'Proyección 5 años'!$E$5)</f>
        <v/>
      </c>
      <c r="R467" s="10">
        <f>IF($B467="","",$I467-SUM($J467:$N467,$P467:$Q467))</f>
        <v/>
      </c>
      <c r="S467" s="10">
        <f>IF($B467="","",IF($R467&gt;0,$R467*'Proyección 5 años'!$B$5,0))</f>
        <v/>
      </c>
      <c r="T467" s="10">
        <f>IF($B467="","",$R467-$S467)</f>
        <v/>
      </c>
      <c r="U467" s="10">
        <f>IF($B467="","",MAX(0,IFERROR(VLOOKUP($B467,'Cartera'!$A$5:$AC$104,15,FALSE)-($A467-2026+1)*VLOOKUP($B467,'Cartera'!$A$5:$AC$104,19,FALSE)*12*0.55,0)))</f>
        <v/>
      </c>
      <c r="V467" s="10">
        <f>IF($B467="","",$D467*(1+'Proyección 5 años'!$B$3)^($A467-2026))</f>
        <v/>
      </c>
      <c r="W467" s="11">
        <f>IF($B467="","",'Proyección 5 años'!$B$3)</f>
        <v/>
      </c>
      <c r="X467" s="10">
        <f>IF($B467="","",$V467-$U467)</f>
        <v/>
      </c>
      <c r="Y467" s="11">
        <f>IF($B467="","",IFERROR($T467/$D467,0))</f>
        <v/>
      </c>
    </row>
    <row r="468" ht="21" customHeight="1">
      <c r="A468" s="3" t="n"/>
      <c r="B468" s="3" t="n"/>
      <c r="C468" s="15">
        <f>IF($B468="","",IFERROR(VLOOKUP($B468,'Cartera'!$A$5:$AC$104,5,FALSE),""))</f>
        <v/>
      </c>
      <c r="D468" s="7">
        <f>IF($B468="","",IFERROR(VLOOKUP($B468,'Cartera'!$A$5:$AC$104,14,FALSE),0))</f>
        <v/>
      </c>
      <c r="E468" s="7">
        <f>IF($B468="","",IFERROR(VLOOKUP($B468,'Cartera'!$A$5:$AC$104,20,FALSE)*(1+$F468)^($A468-2026),0))</f>
        <v/>
      </c>
      <c r="F468" s="9">
        <f>IF($B468="","",IFERROR(VLOOKUP($B468,'Cartera'!$A$5:$AC$104,21,FALSE),0))</f>
        <v/>
      </c>
      <c r="G468" s="7">
        <f>IF($B468="","",$E468*12)</f>
        <v/>
      </c>
      <c r="H468" s="9">
        <f>IF($B468="","",IFERROR(VLOOKUP($B468,'Cartera'!$A$5:$AC$104,25,FALSE),'Proyección 5 años'!$E$4))</f>
        <v/>
      </c>
      <c r="I468" s="7">
        <f>IF($B468="","",$G468*$H468)</f>
        <v/>
      </c>
      <c r="J468" s="7">
        <f>IF($B468="","",IFERROR(VLOOKUP($B468,'Cartera'!$A$5:$AC$104,22,FALSE)*12,0))</f>
        <v/>
      </c>
      <c r="K468" s="7">
        <f>IF($B468="","",IFERROR(VLOOKUP($B468,'Cartera'!$A$5:$AC$104,23,FALSE),0))</f>
        <v/>
      </c>
      <c r="L468" s="7">
        <f>IF($B468="","",IFERROR(VLOOKUP($B468,'Cartera'!$A$5:$AC$104,24,FALSE),0))</f>
        <v/>
      </c>
      <c r="M468" s="7">
        <f>IF($B468="","",$I468*'Proyección 5 años'!$E$3)</f>
        <v/>
      </c>
      <c r="N468" s="7">
        <f>IF($B468="","",$I468*'Proyección 5 años'!$B$4)</f>
        <v/>
      </c>
      <c r="O468" s="7">
        <f>IF($B468="","",SUM($J468:$N468))</f>
        <v/>
      </c>
      <c r="P468" s="7">
        <f>IF($B468="","",IFERROR(VLOOKUP($B468,'Cartera'!$A$5:$AC$104,15,FALSE)*VLOOKUP($B468,'Cartera'!$A$5:$AC$104,17,FALSE),0))</f>
        <v/>
      </c>
      <c r="Q468" s="7">
        <f>IF($B468="","",$D468*'Proyección 5 años'!$E$5)</f>
        <v/>
      </c>
      <c r="R468" s="7">
        <f>IF($B468="","",$I468-SUM($J468:$N468,$P468:$Q468))</f>
        <v/>
      </c>
      <c r="S468" s="7">
        <f>IF($B468="","",IF($R468&gt;0,$R468*'Proyección 5 años'!$B$5,0))</f>
        <v/>
      </c>
      <c r="T468" s="7">
        <f>IF($B468="","",$R468-$S468)</f>
        <v/>
      </c>
      <c r="U468" s="7">
        <f>IF($B468="","",MAX(0,IFERROR(VLOOKUP($B468,'Cartera'!$A$5:$AC$104,15,FALSE)-($A468-2026+1)*VLOOKUP($B468,'Cartera'!$A$5:$AC$104,19,FALSE)*12*0.55,0)))</f>
        <v/>
      </c>
      <c r="V468" s="7">
        <f>IF($B468="","",$D468*(1+'Proyección 5 años'!$B$3)^($A468-2026))</f>
        <v/>
      </c>
      <c r="W468" s="9">
        <f>IF($B468="","",'Proyección 5 años'!$B$3)</f>
        <v/>
      </c>
      <c r="X468" s="7">
        <f>IF($B468="","",$V468-$U468)</f>
        <v/>
      </c>
      <c r="Y468" s="9">
        <f>IF($B468="","",IFERROR($T468/$D468,0))</f>
        <v/>
      </c>
    </row>
    <row r="469" ht="21" customHeight="1">
      <c r="A469" s="3" t="n"/>
      <c r="B469" s="3" t="n"/>
      <c r="C469" s="16">
        <f>IF($B469="","",IFERROR(VLOOKUP($B469,'Cartera'!$A$5:$AC$104,5,FALSE),""))</f>
        <v/>
      </c>
      <c r="D469" s="10">
        <f>IF($B469="","",IFERROR(VLOOKUP($B469,'Cartera'!$A$5:$AC$104,14,FALSE),0))</f>
        <v/>
      </c>
      <c r="E469" s="10">
        <f>IF($B469="","",IFERROR(VLOOKUP($B469,'Cartera'!$A$5:$AC$104,20,FALSE)*(1+$F469)^($A469-2026),0))</f>
        <v/>
      </c>
      <c r="F469" s="11">
        <f>IF($B469="","",IFERROR(VLOOKUP($B469,'Cartera'!$A$5:$AC$104,21,FALSE),0))</f>
        <v/>
      </c>
      <c r="G469" s="10">
        <f>IF($B469="","",$E469*12)</f>
        <v/>
      </c>
      <c r="H469" s="11">
        <f>IF($B469="","",IFERROR(VLOOKUP($B469,'Cartera'!$A$5:$AC$104,25,FALSE),'Proyección 5 años'!$E$4))</f>
        <v/>
      </c>
      <c r="I469" s="10">
        <f>IF($B469="","",$G469*$H469)</f>
        <v/>
      </c>
      <c r="J469" s="10">
        <f>IF($B469="","",IFERROR(VLOOKUP($B469,'Cartera'!$A$5:$AC$104,22,FALSE)*12,0))</f>
        <v/>
      </c>
      <c r="K469" s="10">
        <f>IF($B469="","",IFERROR(VLOOKUP($B469,'Cartera'!$A$5:$AC$104,23,FALSE),0))</f>
        <v/>
      </c>
      <c r="L469" s="10">
        <f>IF($B469="","",IFERROR(VLOOKUP($B469,'Cartera'!$A$5:$AC$104,24,FALSE),0))</f>
        <v/>
      </c>
      <c r="M469" s="10">
        <f>IF($B469="","",$I469*'Proyección 5 años'!$E$3)</f>
        <v/>
      </c>
      <c r="N469" s="10">
        <f>IF($B469="","",$I469*'Proyección 5 años'!$B$4)</f>
        <v/>
      </c>
      <c r="O469" s="10">
        <f>IF($B469="","",SUM($J469:$N469))</f>
        <v/>
      </c>
      <c r="P469" s="10">
        <f>IF($B469="","",IFERROR(VLOOKUP($B469,'Cartera'!$A$5:$AC$104,15,FALSE)*VLOOKUP($B469,'Cartera'!$A$5:$AC$104,17,FALSE),0))</f>
        <v/>
      </c>
      <c r="Q469" s="10">
        <f>IF($B469="","",$D469*'Proyección 5 años'!$E$5)</f>
        <v/>
      </c>
      <c r="R469" s="10">
        <f>IF($B469="","",$I469-SUM($J469:$N469,$P469:$Q469))</f>
        <v/>
      </c>
      <c r="S469" s="10">
        <f>IF($B469="","",IF($R469&gt;0,$R469*'Proyección 5 años'!$B$5,0))</f>
        <v/>
      </c>
      <c r="T469" s="10">
        <f>IF($B469="","",$R469-$S469)</f>
        <v/>
      </c>
      <c r="U469" s="10">
        <f>IF($B469="","",MAX(0,IFERROR(VLOOKUP($B469,'Cartera'!$A$5:$AC$104,15,FALSE)-($A469-2026+1)*VLOOKUP($B469,'Cartera'!$A$5:$AC$104,19,FALSE)*12*0.55,0)))</f>
        <v/>
      </c>
      <c r="V469" s="10">
        <f>IF($B469="","",$D469*(1+'Proyección 5 años'!$B$3)^($A469-2026))</f>
        <v/>
      </c>
      <c r="W469" s="11">
        <f>IF($B469="","",'Proyección 5 años'!$B$3)</f>
        <v/>
      </c>
      <c r="X469" s="10">
        <f>IF($B469="","",$V469-$U469)</f>
        <v/>
      </c>
      <c r="Y469" s="11">
        <f>IF($B469="","",IFERROR($T469/$D469,0))</f>
        <v/>
      </c>
    </row>
    <row r="470" ht="21" customHeight="1">
      <c r="A470" s="3" t="n"/>
      <c r="B470" s="3" t="n"/>
      <c r="C470" s="15">
        <f>IF($B470="","",IFERROR(VLOOKUP($B470,'Cartera'!$A$5:$AC$104,5,FALSE),""))</f>
        <v/>
      </c>
      <c r="D470" s="7">
        <f>IF($B470="","",IFERROR(VLOOKUP($B470,'Cartera'!$A$5:$AC$104,14,FALSE),0))</f>
        <v/>
      </c>
      <c r="E470" s="7">
        <f>IF($B470="","",IFERROR(VLOOKUP($B470,'Cartera'!$A$5:$AC$104,20,FALSE)*(1+$F470)^($A470-2026),0))</f>
        <v/>
      </c>
      <c r="F470" s="9">
        <f>IF($B470="","",IFERROR(VLOOKUP($B470,'Cartera'!$A$5:$AC$104,21,FALSE),0))</f>
        <v/>
      </c>
      <c r="G470" s="7">
        <f>IF($B470="","",$E470*12)</f>
        <v/>
      </c>
      <c r="H470" s="9">
        <f>IF($B470="","",IFERROR(VLOOKUP($B470,'Cartera'!$A$5:$AC$104,25,FALSE),'Proyección 5 años'!$E$4))</f>
        <v/>
      </c>
      <c r="I470" s="7">
        <f>IF($B470="","",$G470*$H470)</f>
        <v/>
      </c>
      <c r="J470" s="7">
        <f>IF($B470="","",IFERROR(VLOOKUP($B470,'Cartera'!$A$5:$AC$104,22,FALSE)*12,0))</f>
        <v/>
      </c>
      <c r="K470" s="7">
        <f>IF($B470="","",IFERROR(VLOOKUP($B470,'Cartera'!$A$5:$AC$104,23,FALSE),0))</f>
        <v/>
      </c>
      <c r="L470" s="7">
        <f>IF($B470="","",IFERROR(VLOOKUP($B470,'Cartera'!$A$5:$AC$104,24,FALSE),0))</f>
        <v/>
      </c>
      <c r="M470" s="7">
        <f>IF($B470="","",$I470*'Proyección 5 años'!$E$3)</f>
        <v/>
      </c>
      <c r="N470" s="7">
        <f>IF($B470="","",$I470*'Proyección 5 años'!$B$4)</f>
        <v/>
      </c>
      <c r="O470" s="7">
        <f>IF($B470="","",SUM($J470:$N470))</f>
        <v/>
      </c>
      <c r="P470" s="7">
        <f>IF($B470="","",IFERROR(VLOOKUP($B470,'Cartera'!$A$5:$AC$104,15,FALSE)*VLOOKUP($B470,'Cartera'!$A$5:$AC$104,17,FALSE),0))</f>
        <v/>
      </c>
      <c r="Q470" s="7">
        <f>IF($B470="","",$D470*'Proyección 5 años'!$E$5)</f>
        <v/>
      </c>
      <c r="R470" s="7">
        <f>IF($B470="","",$I470-SUM($J470:$N470,$P470:$Q470))</f>
        <v/>
      </c>
      <c r="S470" s="7">
        <f>IF($B470="","",IF($R470&gt;0,$R470*'Proyección 5 años'!$B$5,0))</f>
        <v/>
      </c>
      <c r="T470" s="7">
        <f>IF($B470="","",$R470-$S470)</f>
        <v/>
      </c>
      <c r="U470" s="7">
        <f>IF($B470="","",MAX(0,IFERROR(VLOOKUP($B470,'Cartera'!$A$5:$AC$104,15,FALSE)-($A470-2026+1)*VLOOKUP($B470,'Cartera'!$A$5:$AC$104,19,FALSE)*12*0.55,0)))</f>
        <v/>
      </c>
      <c r="V470" s="7">
        <f>IF($B470="","",$D470*(1+'Proyección 5 años'!$B$3)^($A470-2026))</f>
        <v/>
      </c>
      <c r="W470" s="9">
        <f>IF($B470="","",'Proyección 5 años'!$B$3)</f>
        <v/>
      </c>
      <c r="X470" s="7">
        <f>IF($B470="","",$V470-$U470)</f>
        <v/>
      </c>
      <c r="Y470" s="9">
        <f>IF($B470="","",IFERROR($T470/$D470,0))</f>
        <v/>
      </c>
    </row>
    <row r="471" ht="21" customHeight="1">
      <c r="A471" s="3" t="n"/>
      <c r="B471" s="3" t="n"/>
      <c r="C471" s="16">
        <f>IF($B471="","",IFERROR(VLOOKUP($B471,'Cartera'!$A$5:$AC$104,5,FALSE),""))</f>
        <v/>
      </c>
      <c r="D471" s="10">
        <f>IF($B471="","",IFERROR(VLOOKUP($B471,'Cartera'!$A$5:$AC$104,14,FALSE),0))</f>
        <v/>
      </c>
      <c r="E471" s="10">
        <f>IF($B471="","",IFERROR(VLOOKUP($B471,'Cartera'!$A$5:$AC$104,20,FALSE)*(1+$F471)^($A471-2026),0))</f>
        <v/>
      </c>
      <c r="F471" s="11">
        <f>IF($B471="","",IFERROR(VLOOKUP($B471,'Cartera'!$A$5:$AC$104,21,FALSE),0))</f>
        <v/>
      </c>
      <c r="G471" s="10">
        <f>IF($B471="","",$E471*12)</f>
        <v/>
      </c>
      <c r="H471" s="11">
        <f>IF($B471="","",IFERROR(VLOOKUP($B471,'Cartera'!$A$5:$AC$104,25,FALSE),'Proyección 5 años'!$E$4))</f>
        <v/>
      </c>
      <c r="I471" s="10">
        <f>IF($B471="","",$G471*$H471)</f>
        <v/>
      </c>
      <c r="J471" s="10">
        <f>IF($B471="","",IFERROR(VLOOKUP($B471,'Cartera'!$A$5:$AC$104,22,FALSE)*12,0))</f>
        <v/>
      </c>
      <c r="K471" s="10">
        <f>IF($B471="","",IFERROR(VLOOKUP($B471,'Cartera'!$A$5:$AC$104,23,FALSE),0))</f>
        <v/>
      </c>
      <c r="L471" s="10">
        <f>IF($B471="","",IFERROR(VLOOKUP($B471,'Cartera'!$A$5:$AC$104,24,FALSE),0))</f>
        <v/>
      </c>
      <c r="M471" s="10">
        <f>IF($B471="","",$I471*'Proyección 5 años'!$E$3)</f>
        <v/>
      </c>
      <c r="N471" s="10">
        <f>IF($B471="","",$I471*'Proyección 5 años'!$B$4)</f>
        <v/>
      </c>
      <c r="O471" s="10">
        <f>IF($B471="","",SUM($J471:$N471))</f>
        <v/>
      </c>
      <c r="P471" s="10">
        <f>IF($B471="","",IFERROR(VLOOKUP($B471,'Cartera'!$A$5:$AC$104,15,FALSE)*VLOOKUP($B471,'Cartera'!$A$5:$AC$104,17,FALSE),0))</f>
        <v/>
      </c>
      <c r="Q471" s="10">
        <f>IF($B471="","",$D471*'Proyección 5 años'!$E$5)</f>
        <v/>
      </c>
      <c r="R471" s="10">
        <f>IF($B471="","",$I471-SUM($J471:$N471,$P471:$Q471))</f>
        <v/>
      </c>
      <c r="S471" s="10">
        <f>IF($B471="","",IF($R471&gt;0,$R471*'Proyección 5 años'!$B$5,0))</f>
        <v/>
      </c>
      <c r="T471" s="10">
        <f>IF($B471="","",$R471-$S471)</f>
        <v/>
      </c>
      <c r="U471" s="10">
        <f>IF($B471="","",MAX(0,IFERROR(VLOOKUP($B471,'Cartera'!$A$5:$AC$104,15,FALSE)-($A471-2026+1)*VLOOKUP($B471,'Cartera'!$A$5:$AC$104,19,FALSE)*12*0.55,0)))</f>
        <v/>
      </c>
      <c r="V471" s="10">
        <f>IF($B471="","",$D471*(1+'Proyección 5 años'!$B$3)^($A471-2026))</f>
        <v/>
      </c>
      <c r="W471" s="11">
        <f>IF($B471="","",'Proyección 5 años'!$B$3)</f>
        <v/>
      </c>
      <c r="X471" s="10">
        <f>IF($B471="","",$V471-$U471)</f>
        <v/>
      </c>
      <c r="Y471" s="11">
        <f>IF($B471="","",IFERROR($T471/$D471,0))</f>
        <v/>
      </c>
    </row>
    <row r="472" ht="21" customHeight="1">
      <c r="A472" s="3" t="n"/>
      <c r="B472" s="3" t="n"/>
      <c r="C472" s="15">
        <f>IF($B472="","",IFERROR(VLOOKUP($B472,'Cartera'!$A$5:$AC$104,5,FALSE),""))</f>
        <v/>
      </c>
      <c r="D472" s="7">
        <f>IF($B472="","",IFERROR(VLOOKUP($B472,'Cartera'!$A$5:$AC$104,14,FALSE),0))</f>
        <v/>
      </c>
      <c r="E472" s="7">
        <f>IF($B472="","",IFERROR(VLOOKUP($B472,'Cartera'!$A$5:$AC$104,20,FALSE)*(1+$F472)^($A472-2026),0))</f>
        <v/>
      </c>
      <c r="F472" s="9">
        <f>IF($B472="","",IFERROR(VLOOKUP($B472,'Cartera'!$A$5:$AC$104,21,FALSE),0))</f>
        <v/>
      </c>
      <c r="G472" s="7">
        <f>IF($B472="","",$E472*12)</f>
        <v/>
      </c>
      <c r="H472" s="9">
        <f>IF($B472="","",IFERROR(VLOOKUP($B472,'Cartera'!$A$5:$AC$104,25,FALSE),'Proyección 5 años'!$E$4))</f>
        <v/>
      </c>
      <c r="I472" s="7">
        <f>IF($B472="","",$G472*$H472)</f>
        <v/>
      </c>
      <c r="J472" s="7">
        <f>IF($B472="","",IFERROR(VLOOKUP($B472,'Cartera'!$A$5:$AC$104,22,FALSE)*12,0))</f>
        <v/>
      </c>
      <c r="K472" s="7">
        <f>IF($B472="","",IFERROR(VLOOKUP($B472,'Cartera'!$A$5:$AC$104,23,FALSE),0))</f>
        <v/>
      </c>
      <c r="L472" s="7">
        <f>IF($B472="","",IFERROR(VLOOKUP($B472,'Cartera'!$A$5:$AC$104,24,FALSE),0))</f>
        <v/>
      </c>
      <c r="M472" s="7">
        <f>IF($B472="","",$I472*'Proyección 5 años'!$E$3)</f>
        <v/>
      </c>
      <c r="N472" s="7">
        <f>IF($B472="","",$I472*'Proyección 5 años'!$B$4)</f>
        <v/>
      </c>
      <c r="O472" s="7">
        <f>IF($B472="","",SUM($J472:$N472))</f>
        <v/>
      </c>
      <c r="P472" s="7">
        <f>IF($B472="","",IFERROR(VLOOKUP($B472,'Cartera'!$A$5:$AC$104,15,FALSE)*VLOOKUP($B472,'Cartera'!$A$5:$AC$104,17,FALSE),0))</f>
        <v/>
      </c>
      <c r="Q472" s="7">
        <f>IF($B472="","",$D472*'Proyección 5 años'!$E$5)</f>
        <v/>
      </c>
      <c r="R472" s="7">
        <f>IF($B472="","",$I472-SUM($J472:$N472,$P472:$Q472))</f>
        <v/>
      </c>
      <c r="S472" s="7">
        <f>IF($B472="","",IF($R472&gt;0,$R472*'Proyección 5 años'!$B$5,0))</f>
        <v/>
      </c>
      <c r="T472" s="7">
        <f>IF($B472="","",$R472-$S472)</f>
        <v/>
      </c>
      <c r="U472" s="7">
        <f>IF($B472="","",MAX(0,IFERROR(VLOOKUP($B472,'Cartera'!$A$5:$AC$104,15,FALSE)-($A472-2026+1)*VLOOKUP($B472,'Cartera'!$A$5:$AC$104,19,FALSE)*12*0.55,0)))</f>
        <v/>
      </c>
      <c r="V472" s="7">
        <f>IF($B472="","",$D472*(1+'Proyección 5 años'!$B$3)^($A472-2026))</f>
        <v/>
      </c>
      <c r="W472" s="9">
        <f>IF($B472="","",'Proyección 5 años'!$B$3)</f>
        <v/>
      </c>
      <c r="X472" s="7">
        <f>IF($B472="","",$V472-$U472)</f>
        <v/>
      </c>
      <c r="Y472" s="9">
        <f>IF($B472="","",IFERROR($T472/$D472,0))</f>
        <v/>
      </c>
    </row>
    <row r="473" ht="21" customHeight="1">
      <c r="A473" s="3" t="n"/>
      <c r="B473" s="3" t="n"/>
      <c r="C473" s="16">
        <f>IF($B473="","",IFERROR(VLOOKUP($B473,'Cartera'!$A$5:$AC$104,5,FALSE),""))</f>
        <v/>
      </c>
      <c r="D473" s="10">
        <f>IF($B473="","",IFERROR(VLOOKUP($B473,'Cartera'!$A$5:$AC$104,14,FALSE),0))</f>
        <v/>
      </c>
      <c r="E473" s="10">
        <f>IF($B473="","",IFERROR(VLOOKUP($B473,'Cartera'!$A$5:$AC$104,20,FALSE)*(1+$F473)^($A473-2026),0))</f>
        <v/>
      </c>
      <c r="F473" s="11">
        <f>IF($B473="","",IFERROR(VLOOKUP($B473,'Cartera'!$A$5:$AC$104,21,FALSE),0))</f>
        <v/>
      </c>
      <c r="G473" s="10">
        <f>IF($B473="","",$E473*12)</f>
        <v/>
      </c>
      <c r="H473" s="11">
        <f>IF($B473="","",IFERROR(VLOOKUP($B473,'Cartera'!$A$5:$AC$104,25,FALSE),'Proyección 5 años'!$E$4))</f>
        <v/>
      </c>
      <c r="I473" s="10">
        <f>IF($B473="","",$G473*$H473)</f>
        <v/>
      </c>
      <c r="J473" s="10">
        <f>IF($B473="","",IFERROR(VLOOKUP($B473,'Cartera'!$A$5:$AC$104,22,FALSE)*12,0))</f>
        <v/>
      </c>
      <c r="K473" s="10">
        <f>IF($B473="","",IFERROR(VLOOKUP($B473,'Cartera'!$A$5:$AC$104,23,FALSE),0))</f>
        <v/>
      </c>
      <c r="L473" s="10">
        <f>IF($B473="","",IFERROR(VLOOKUP($B473,'Cartera'!$A$5:$AC$104,24,FALSE),0))</f>
        <v/>
      </c>
      <c r="M473" s="10">
        <f>IF($B473="","",$I473*'Proyección 5 años'!$E$3)</f>
        <v/>
      </c>
      <c r="N473" s="10">
        <f>IF($B473="","",$I473*'Proyección 5 años'!$B$4)</f>
        <v/>
      </c>
      <c r="O473" s="10">
        <f>IF($B473="","",SUM($J473:$N473))</f>
        <v/>
      </c>
      <c r="P473" s="10">
        <f>IF($B473="","",IFERROR(VLOOKUP($B473,'Cartera'!$A$5:$AC$104,15,FALSE)*VLOOKUP($B473,'Cartera'!$A$5:$AC$104,17,FALSE),0))</f>
        <v/>
      </c>
      <c r="Q473" s="10">
        <f>IF($B473="","",$D473*'Proyección 5 años'!$E$5)</f>
        <v/>
      </c>
      <c r="R473" s="10">
        <f>IF($B473="","",$I473-SUM($J473:$N473,$P473:$Q473))</f>
        <v/>
      </c>
      <c r="S473" s="10">
        <f>IF($B473="","",IF($R473&gt;0,$R473*'Proyección 5 años'!$B$5,0))</f>
        <v/>
      </c>
      <c r="T473" s="10">
        <f>IF($B473="","",$R473-$S473)</f>
        <v/>
      </c>
      <c r="U473" s="10">
        <f>IF($B473="","",MAX(0,IFERROR(VLOOKUP($B473,'Cartera'!$A$5:$AC$104,15,FALSE)-($A473-2026+1)*VLOOKUP($B473,'Cartera'!$A$5:$AC$104,19,FALSE)*12*0.55,0)))</f>
        <v/>
      </c>
      <c r="V473" s="10">
        <f>IF($B473="","",$D473*(1+'Proyección 5 años'!$B$3)^($A473-2026))</f>
        <v/>
      </c>
      <c r="W473" s="11">
        <f>IF($B473="","",'Proyección 5 años'!$B$3)</f>
        <v/>
      </c>
      <c r="X473" s="10">
        <f>IF($B473="","",$V473-$U473)</f>
        <v/>
      </c>
      <c r="Y473" s="11">
        <f>IF($B473="","",IFERROR($T473/$D473,0))</f>
        <v/>
      </c>
    </row>
    <row r="474" ht="21" customHeight="1">
      <c r="A474" s="3" t="n"/>
      <c r="B474" s="3" t="n"/>
      <c r="C474" s="15">
        <f>IF($B474="","",IFERROR(VLOOKUP($B474,'Cartera'!$A$5:$AC$104,5,FALSE),""))</f>
        <v/>
      </c>
      <c r="D474" s="7">
        <f>IF($B474="","",IFERROR(VLOOKUP($B474,'Cartera'!$A$5:$AC$104,14,FALSE),0))</f>
        <v/>
      </c>
      <c r="E474" s="7">
        <f>IF($B474="","",IFERROR(VLOOKUP($B474,'Cartera'!$A$5:$AC$104,20,FALSE)*(1+$F474)^($A474-2026),0))</f>
        <v/>
      </c>
      <c r="F474" s="9">
        <f>IF($B474="","",IFERROR(VLOOKUP($B474,'Cartera'!$A$5:$AC$104,21,FALSE),0))</f>
        <v/>
      </c>
      <c r="G474" s="7">
        <f>IF($B474="","",$E474*12)</f>
        <v/>
      </c>
      <c r="H474" s="9">
        <f>IF($B474="","",IFERROR(VLOOKUP($B474,'Cartera'!$A$5:$AC$104,25,FALSE),'Proyección 5 años'!$E$4))</f>
        <v/>
      </c>
      <c r="I474" s="7">
        <f>IF($B474="","",$G474*$H474)</f>
        <v/>
      </c>
      <c r="J474" s="7">
        <f>IF($B474="","",IFERROR(VLOOKUP($B474,'Cartera'!$A$5:$AC$104,22,FALSE)*12,0))</f>
        <v/>
      </c>
      <c r="K474" s="7">
        <f>IF($B474="","",IFERROR(VLOOKUP($B474,'Cartera'!$A$5:$AC$104,23,FALSE),0))</f>
        <v/>
      </c>
      <c r="L474" s="7">
        <f>IF($B474="","",IFERROR(VLOOKUP($B474,'Cartera'!$A$5:$AC$104,24,FALSE),0))</f>
        <v/>
      </c>
      <c r="M474" s="7">
        <f>IF($B474="","",$I474*'Proyección 5 años'!$E$3)</f>
        <v/>
      </c>
      <c r="N474" s="7">
        <f>IF($B474="","",$I474*'Proyección 5 años'!$B$4)</f>
        <v/>
      </c>
      <c r="O474" s="7">
        <f>IF($B474="","",SUM($J474:$N474))</f>
        <v/>
      </c>
      <c r="P474" s="7">
        <f>IF($B474="","",IFERROR(VLOOKUP($B474,'Cartera'!$A$5:$AC$104,15,FALSE)*VLOOKUP($B474,'Cartera'!$A$5:$AC$104,17,FALSE),0))</f>
        <v/>
      </c>
      <c r="Q474" s="7">
        <f>IF($B474="","",$D474*'Proyección 5 años'!$E$5)</f>
        <v/>
      </c>
      <c r="R474" s="7">
        <f>IF($B474="","",$I474-SUM($J474:$N474,$P474:$Q474))</f>
        <v/>
      </c>
      <c r="S474" s="7">
        <f>IF($B474="","",IF($R474&gt;0,$R474*'Proyección 5 años'!$B$5,0))</f>
        <v/>
      </c>
      <c r="T474" s="7">
        <f>IF($B474="","",$R474-$S474)</f>
        <v/>
      </c>
      <c r="U474" s="7">
        <f>IF($B474="","",MAX(0,IFERROR(VLOOKUP($B474,'Cartera'!$A$5:$AC$104,15,FALSE)-($A474-2026+1)*VLOOKUP($B474,'Cartera'!$A$5:$AC$104,19,FALSE)*12*0.55,0)))</f>
        <v/>
      </c>
      <c r="V474" s="7">
        <f>IF($B474="","",$D474*(1+'Proyección 5 años'!$B$3)^($A474-2026))</f>
        <v/>
      </c>
      <c r="W474" s="9">
        <f>IF($B474="","",'Proyección 5 años'!$B$3)</f>
        <v/>
      </c>
      <c r="X474" s="7">
        <f>IF($B474="","",$V474-$U474)</f>
        <v/>
      </c>
      <c r="Y474" s="9">
        <f>IF($B474="","",IFERROR($T474/$D474,0))</f>
        <v/>
      </c>
    </row>
    <row r="475" ht="21" customHeight="1">
      <c r="A475" s="3" t="n"/>
      <c r="B475" s="3" t="n"/>
      <c r="C475" s="16">
        <f>IF($B475="","",IFERROR(VLOOKUP($B475,'Cartera'!$A$5:$AC$104,5,FALSE),""))</f>
        <v/>
      </c>
      <c r="D475" s="10">
        <f>IF($B475="","",IFERROR(VLOOKUP($B475,'Cartera'!$A$5:$AC$104,14,FALSE),0))</f>
        <v/>
      </c>
      <c r="E475" s="10">
        <f>IF($B475="","",IFERROR(VLOOKUP($B475,'Cartera'!$A$5:$AC$104,20,FALSE)*(1+$F475)^($A475-2026),0))</f>
        <v/>
      </c>
      <c r="F475" s="11">
        <f>IF($B475="","",IFERROR(VLOOKUP($B475,'Cartera'!$A$5:$AC$104,21,FALSE),0))</f>
        <v/>
      </c>
      <c r="G475" s="10">
        <f>IF($B475="","",$E475*12)</f>
        <v/>
      </c>
      <c r="H475" s="11">
        <f>IF($B475="","",IFERROR(VLOOKUP($B475,'Cartera'!$A$5:$AC$104,25,FALSE),'Proyección 5 años'!$E$4))</f>
        <v/>
      </c>
      <c r="I475" s="10">
        <f>IF($B475="","",$G475*$H475)</f>
        <v/>
      </c>
      <c r="J475" s="10">
        <f>IF($B475="","",IFERROR(VLOOKUP($B475,'Cartera'!$A$5:$AC$104,22,FALSE)*12,0))</f>
        <v/>
      </c>
      <c r="K475" s="10">
        <f>IF($B475="","",IFERROR(VLOOKUP($B475,'Cartera'!$A$5:$AC$104,23,FALSE),0))</f>
        <v/>
      </c>
      <c r="L475" s="10">
        <f>IF($B475="","",IFERROR(VLOOKUP($B475,'Cartera'!$A$5:$AC$104,24,FALSE),0))</f>
        <v/>
      </c>
      <c r="M475" s="10">
        <f>IF($B475="","",$I475*'Proyección 5 años'!$E$3)</f>
        <v/>
      </c>
      <c r="N475" s="10">
        <f>IF($B475="","",$I475*'Proyección 5 años'!$B$4)</f>
        <v/>
      </c>
      <c r="O475" s="10">
        <f>IF($B475="","",SUM($J475:$N475))</f>
        <v/>
      </c>
      <c r="P475" s="10">
        <f>IF($B475="","",IFERROR(VLOOKUP($B475,'Cartera'!$A$5:$AC$104,15,FALSE)*VLOOKUP($B475,'Cartera'!$A$5:$AC$104,17,FALSE),0))</f>
        <v/>
      </c>
      <c r="Q475" s="10">
        <f>IF($B475="","",$D475*'Proyección 5 años'!$E$5)</f>
        <v/>
      </c>
      <c r="R475" s="10">
        <f>IF($B475="","",$I475-SUM($J475:$N475,$P475:$Q475))</f>
        <v/>
      </c>
      <c r="S475" s="10">
        <f>IF($B475="","",IF($R475&gt;0,$R475*'Proyección 5 años'!$B$5,0))</f>
        <v/>
      </c>
      <c r="T475" s="10">
        <f>IF($B475="","",$R475-$S475)</f>
        <v/>
      </c>
      <c r="U475" s="10">
        <f>IF($B475="","",MAX(0,IFERROR(VLOOKUP($B475,'Cartera'!$A$5:$AC$104,15,FALSE)-($A475-2026+1)*VLOOKUP($B475,'Cartera'!$A$5:$AC$104,19,FALSE)*12*0.55,0)))</f>
        <v/>
      </c>
      <c r="V475" s="10">
        <f>IF($B475="","",$D475*(1+'Proyección 5 años'!$B$3)^($A475-2026))</f>
        <v/>
      </c>
      <c r="W475" s="11">
        <f>IF($B475="","",'Proyección 5 años'!$B$3)</f>
        <v/>
      </c>
      <c r="X475" s="10">
        <f>IF($B475="","",$V475-$U475)</f>
        <v/>
      </c>
      <c r="Y475" s="11">
        <f>IF($B475="","",IFERROR($T475/$D475,0))</f>
        <v/>
      </c>
    </row>
    <row r="476" ht="21" customHeight="1">
      <c r="A476" s="3" t="n"/>
      <c r="B476" s="3" t="n"/>
      <c r="C476" s="15">
        <f>IF($B476="","",IFERROR(VLOOKUP($B476,'Cartera'!$A$5:$AC$104,5,FALSE),""))</f>
        <v/>
      </c>
      <c r="D476" s="7">
        <f>IF($B476="","",IFERROR(VLOOKUP($B476,'Cartera'!$A$5:$AC$104,14,FALSE),0))</f>
        <v/>
      </c>
      <c r="E476" s="7">
        <f>IF($B476="","",IFERROR(VLOOKUP($B476,'Cartera'!$A$5:$AC$104,20,FALSE)*(1+$F476)^($A476-2026),0))</f>
        <v/>
      </c>
      <c r="F476" s="9">
        <f>IF($B476="","",IFERROR(VLOOKUP($B476,'Cartera'!$A$5:$AC$104,21,FALSE),0))</f>
        <v/>
      </c>
      <c r="G476" s="7">
        <f>IF($B476="","",$E476*12)</f>
        <v/>
      </c>
      <c r="H476" s="9">
        <f>IF($B476="","",IFERROR(VLOOKUP($B476,'Cartera'!$A$5:$AC$104,25,FALSE),'Proyección 5 años'!$E$4))</f>
        <v/>
      </c>
      <c r="I476" s="7">
        <f>IF($B476="","",$G476*$H476)</f>
        <v/>
      </c>
      <c r="J476" s="7">
        <f>IF($B476="","",IFERROR(VLOOKUP($B476,'Cartera'!$A$5:$AC$104,22,FALSE)*12,0))</f>
        <v/>
      </c>
      <c r="K476" s="7">
        <f>IF($B476="","",IFERROR(VLOOKUP($B476,'Cartera'!$A$5:$AC$104,23,FALSE),0))</f>
        <v/>
      </c>
      <c r="L476" s="7">
        <f>IF($B476="","",IFERROR(VLOOKUP($B476,'Cartera'!$A$5:$AC$104,24,FALSE),0))</f>
        <v/>
      </c>
      <c r="M476" s="7">
        <f>IF($B476="","",$I476*'Proyección 5 años'!$E$3)</f>
        <v/>
      </c>
      <c r="N476" s="7">
        <f>IF($B476="","",$I476*'Proyección 5 años'!$B$4)</f>
        <v/>
      </c>
      <c r="O476" s="7">
        <f>IF($B476="","",SUM($J476:$N476))</f>
        <v/>
      </c>
      <c r="P476" s="7">
        <f>IF($B476="","",IFERROR(VLOOKUP($B476,'Cartera'!$A$5:$AC$104,15,FALSE)*VLOOKUP($B476,'Cartera'!$A$5:$AC$104,17,FALSE),0))</f>
        <v/>
      </c>
      <c r="Q476" s="7">
        <f>IF($B476="","",$D476*'Proyección 5 años'!$E$5)</f>
        <v/>
      </c>
      <c r="R476" s="7">
        <f>IF($B476="","",$I476-SUM($J476:$N476,$P476:$Q476))</f>
        <v/>
      </c>
      <c r="S476" s="7">
        <f>IF($B476="","",IF($R476&gt;0,$R476*'Proyección 5 años'!$B$5,0))</f>
        <v/>
      </c>
      <c r="T476" s="7">
        <f>IF($B476="","",$R476-$S476)</f>
        <v/>
      </c>
      <c r="U476" s="7">
        <f>IF($B476="","",MAX(0,IFERROR(VLOOKUP($B476,'Cartera'!$A$5:$AC$104,15,FALSE)-($A476-2026+1)*VLOOKUP($B476,'Cartera'!$A$5:$AC$104,19,FALSE)*12*0.55,0)))</f>
        <v/>
      </c>
      <c r="V476" s="7">
        <f>IF($B476="","",$D476*(1+'Proyección 5 años'!$B$3)^($A476-2026))</f>
        <v/>
      </c>
      <c r="W476" s="9">
        <f>IF($B476="","",'Proyección 5 años'!$B$3)</f>
        <v/>
      </c>
      <c r="X476" s="7">
        <f>IF($B476="","",$V476-$U476)</f>
        <v/>
      </c>
      <c r="Y476" s="9">
        <f>IF($B476="","",IFERROR($T476/$D476,0))</f>
        <v/>
      </c>
    </row>
    <row r="477" ht="21" customHeight="1">
      <c r="A477" s="3" t="n"/>
      <c r="B477" s="3" t="n"/>
      <c r="C477" s="16">
        <f>IF($B477="","",IFERROR(VLOOKUP($B477,'Cartera'!$A$5:$AC$104,5,FALSE),""))</f>
        <v/>
      </c>
      <c r="D477" s="10">
        <f>IF($B477="","",IFERROR(VLOOKUP($B477,'Cartera'!$A$5:$AC$104,14,FALSE),0))</f>
        <v/>
      </c>
      <c r="E477" s="10">
        <f>IF($B477="","",IFERROR(VLOOKUP($B477,'Cartera'!$A$5:$AC$104,20,FALSE)*(1+$F477)^($A477-2026),0))</f>
        <v/>
      </c>
      <c r="F477" s="11">
        <f>IF($B477="","",IFERROR(VLOOKUP($B477,'Cartera'!$A$5:$AC$104,21,FALSE),0))</f>
        <v/>
      </c>
      <c r="G477" s="10">
        <f>IF($B477="","",$E477*12)</f>
        <v/>
      </c>
      <c r="H477" s="11">
        <f>IF($B477="","",IFERROR(VLOOKUP($B477,'Cartera'!$A$5:$AC$104,25,FALSE),'Proyección 5 años'!$E$4))</f>
        <v/>
      </c>
      <c r="I477" s="10">
        <f>IF($B477="","",$G477*$H477)</f>
        <v/>
      </c>
      <c r="J477" s="10">
        <f>IF($B477="","",IFERROR(VLOOKUP($B477,'Cartera'!$A$5:$AC$104,22,FALSE)*12,0))</f>
        <v/>
      </c>
      <c r="K477" s="10">
        <f>IF($B477="","",IFERROR(VLOOKUP($B477,'Cartera'!$A$5:$AC$104,23,FALSE),0))</f>
        <v/>
      </c>
      <c r="L477" s="10">
        <f>IF($B477="","",IFERROR(VLOOKUP($B477,'Cartera'!$A$5:$AC$104,24,FALSE),0))</f>
        <v/>
      </c>
      <c r="M477" s="10">
        <f>IF($B477="","",$I477*'Proyección 5 años'!$E$3)</f>
        <v/>
      </c>
      <c r="N477" s="10">
        <f>IF($B477="","",$I477*'Proyección 5 años'!$B$4)</f>
        <v/>
      </c>
      <c r="O477" s="10">
        <f>IF($B477="","",SUM($J477:$N477))</f>
        <v/>
      </c>
      <c r="P477" s="10">
        <f>IF($B477="","",IFERROR(VLOOKUP($B477,'Cartera'!$A$5:$AC$104,15,FALSE)*VLOOKUP($B477,'Cartera'!$A$5:$AC$104,17,FALSE),0))</f>
        <v/>
      </c>
      <c r="Q477" s="10">
        <f>IF($B477="","",$D477*'Proyección 5 años'!$E$5)</f>
        <v/>
      </c>
      <c r="R477" s="10">
        <f>IF($B477="","",$I477-SUM($J477:$N477,$P477:$Q477))</f>
        <v/>
      </c>
      <c r="S477" s="10">
        <f>IF($B477="","",IF($R477&gt;0,$R477*'Proyección 5 años'!$B$5,0))</f>
        <v/>
      </c>
      <c r="T477" s="10">
        <f>IF($B477="","",$R477-$S477)</f>
        <v/>
      </c>
      <c r="U477" s="10">
        <f>IF($B477="","",MAX(0,IFERROR(VLOOKUP($B477,'Cartera'!$A$5:$AC$104,15,FALSE)-($A477-2026+1)*VLOOKUP($B477,'Cartera'!$A$5:$AC$104,19,FALSE)*12*0.55,0)))</f>
        <v/>
      </c>
      <c r="V477" s="10">
        <f>IF($B477="","",$D477*(1+'Proyección 5 años'!$B$3)^($A477-2026))</f>
        <v/>
      </c>
      <c r="W477" s="11">
        <f>IF($B477="","",'Proyección 5 años'!$B$3)</f>
        <v/>
      </c>
      <c r="X477" s="10">
        <f>IF($B477="","",$V477-$U477)</f>
        <v/>
      </c>
      <c r="Y477" s="11">
        <f>IF($B477="","",IFERROR($T477/$D477,0))</f>
        <v/>
      </c>
    </row>
    <row r="478" ht="21" customHeight="1">
      <c r="A478" s="3" t="n"/>
      <c r="B478" s="3" t="n"/>
      <c r="C478" s="15">
        <f>IF($B478="","",IFERROR(VLOOKUP($B478,'Cartera'!$A$5:$AC$104,5,FALSE),""))</f>
        <v/>
      </c>
      <c r="D478" s="7">
        <f>IF($B478="","",IFERROR(VLOOKUP($B478,'Cartera'!$A$5:$AC$104,14,FALSE),0))</f>
        <v/>
      </c>
      <c r="E478" s="7">
        <f>IF($B478="","",IFERROR(VLOOKUP($B478,'Cartera'!$A$5:$AC$104,20,FALSE)*(1+$F478)^($A478-2026),0))</f>
        <v/>
      </c>
      <c r="F478" s="9">
        <f>IF($B478="","",IFERROR(VLOOKUP($B478,'Cartera'!$A$5:$AC$104,21,FALSE),0))</f>
        <v/>
      </c>
      <c r="G478" s="7">
        <f>IF($B478="","",$E478*12)</f>
        <v/>
      </c>
      <c r="H478" s="9">
        <f>IF($B478="","",IFERROR(VLOOKUP($B478,'Cartera'!$A$5:$AC$104,25,FALSE),'Proyección 5 años'!$E$4))</f>
        <v/>
      </c>
      <c r="I478" s="7">
        <f>IF($B478="","",$G478*$H478)</f>
        <v/>
      </c>
      <c r="J478" s="7">
        <f>IF($B478="","",IFERROR(VLOOKUP($B478,'Cartera'!$A$5:$AC$104,22,FALSE)*12,0))</f>
        <v/>
      </c>
      <c r="K478" s="7">
        <f>IF($B478="","",IFERROR(VLOOKUP($B478,'Cartera'!$A$5:$AC$104,23,FALSE),0))</f>
        <v/>
      </c>
      <c r="L478" s="7">
        <f>IF($B478="","",IFERROR(VLOOKUP($B478,'Cartera'!$A$5:$AC$104,24,FALSE),0))</f>
        <v/>
      </c>
      <c r="M478" s="7">
        <f>IF($B478="","",$I478*'Proyección 5 años'!$E$3)</f>
        <v/>
      </c>
      <c r="N478" s="7">
        <f>IF($B478="","",$I478*'Proyección 5 años'!$B$4)</f>
        <v/>
      </c>
      <c r="O478" s="7">
        <f>IF($B478="","",SUM($J478:$N478))</f>
        <v/>
      </c>
      <c r="P478" s="7">
        <f>IF($B478="","",IFERROR(VLOOKUP($B478,'Cartera'!$A$5:$AC$104,15,FALSE)*VLOOKUP($B478,'Cartera'!$A$5:$AC$104,17,FALSE),0))</f>
        <v/>
      </c>
      <c r="Q478" s="7">
        <f>IF($B478="","",$D478*'Proyección 5 años'!$E$5)</f>
        <v/>
      </c>
      <c r="R478" s="7">
        <f>IF($B478="","",$I478-SUM($J478:$N478,$P478:$Q478))</f>
        <v/>
      </c>
      <c r="S478" s="7">
        <f>IF($B478="","",IF($R478&gt;0,$R478*'Proyección 5 años'!$B$5,0))</f>
        <v/>
      </c>
      <c r="T478" s="7">
        <f>IF($B478="","",$R478-$S478)</f>
        <v/>
      </c>
      <c r="U478" s="7">
        <f>IF($B478="","",MAX(0,IFERROR(VLOOKUP($B478,'Cartera'!$A$5:$AC$104,15,FALSE)-($A478-2026+1)*VLOOKUP($B478,'Cartera'!$A$5:$AC$104,19,FALSE)*12*0.55,0)))</f>
        <v/>
      </c>
      <c r="V478" s="7">
        <f>IF($B478="","",$D478*(1+'Proyección 5 años'!$B$3)^($A478-2026))</f>
        <v/>
      </c>
      <c r="W478" s="9">
        <f>IF($B478="","",'Proyección 5 años'!$B$3)</f>
        <v/>
      </c>
      <c r="X478" s="7">
        <f>IF($B478="","",$V478-$U478)</f>
        <v/>
      </c>
      <c r="Y478" s="9">
        <f>IF($B478="","",IFERROR($T478/$D478,0))</f>
        <v/>
      </c>
    </row>
    <row r="479" ht="21" customHeight="1">
      <c r="A479" s="3" t="n"/>
      <c r="B479" s="3" t="n"/>
      <c r="C479" s="16">
        <f>IF($B479="","",IFERROR(VLOOKUP($B479,'Cartera'!$A$5:$AC$104,5,FALSE),""))</f>
        <v/>
      </c>
      <c r="D479" s="10">
        <f>IF($B479="","",IFERROR(VLOOKUP($B479,'Cartera'!$A$5:$AC$104,14,FALSE),0))</f>
        <v/>
      </c>
      <c r="E479" s="10">
        <f>IF($B479="","",IFERROR(VLOOKUP($B479,'Cartera'!$A$5:$AC$104,20,FALSE)*(1+$F479)^($A479-2026),0))</f>
        <v/>
      </c>
      <c r="F479" s="11">
        <f>IF($B479="","",IFERROR(VLOOKUP($B479,'Cartera'!$A$5:$AC$104,21,FALSE),0))</f>
        <v/>
      </c>
      <c r="G479" s="10">
        <f>IF($B479="","",$E479*12)</f>
        <v/>
      </c>
      <c r="H479" s="11">
        <f>IF($B479="","",IFERROR(VLOOKUP($B479,'Cartera'!$A$5:$AC$104,25,FALSE),'Proyección 5 años'!$E$4))</f>
        <v/>
      </c>
      <c r="I479" s="10">
        <f>IF($B479="","",$G479*$H479)</f>
        <v/>
      </c>
      <c r="J479" s="10">
        <f>IF($B479="","",IFERROR(VLOOKUP($B479,'Cartera'!$A$5:$AC$104,22,FALSE)*12,0))</f>
        <v/>
      </c>
      <c r="K479" s="10">
        <f>IF($B479="","",IFERROR(VLOOKUP($B479,'Cartera'!$A$5:$AC$104,23,FALSE),0))</f>
        <v/>
      </c>
      <c r="L479" s="10">
        <f>IF($B479="","",IFERROR(VLOOKUP($B479,'Cartera'!$A$5:$AC$104,24,FALSE),0))</f>
        <v/>
      </c>
      <c r="M479" s="10">
        <f>IF($B479="","",$I479*'Proyección 5 años'!$E$3)</f>
        <v/>
      </c>
      <c r="N479" s="10">
        <f>IF($B479="","",$I479*'Proyección 5 años'!$B$4)</f>
        <v/>
      </c>
      <c r="O479" s="10">
        <f>IF($B479="","",SUM($J479:$N479))</f>
        <v/>
      </c>
      <c r="P479" s="10">
        <f>IF($B479="","",IFERROR(VLOOKUP($B479,'Cartera'!$A$5:$AC$104,15,FALSE)*VLOOKUP($B479,'Cartera'!$A$5:$AC$104,17,FALSE),0))</f>
        <v/>
      </c>
      <c r="Q479" s="10">
        <f>IF($B479="","",$D479*'Proyección 5 años'!$E$5)</f>
        <v/>
      </c>
      <c r="R479" s="10">
        <f>IF($B479="","",$I479-SUM($J479:$N479,$P479:$Q479))</f>
        <v/>
      </c>
      <c r="S479" s="10">
        <f>IF($B479="","",IF($R479&gt;0,$R479*'Proyección 5 años'!$B$5,0))</f>
        <v/>
      </c>
      <c r="T479" s="10">
        <f>IF($B479="","",$R479-$S479)</f>
        <v/>
      </c>
      <c r="U479" s="10">
        <f>IF($B479="","",MAX(0,IFERROR(VLOOKUP($B479,'Cartera'!$A$5:$AC$104,15,FALSE)-($A479-2026+1)*VLOOKUP($B479,'Cartera'!$A$5:$AC$104,19,FALSE)*12*0.55,0)))</f>
        <v/>
      </c>
      <c r="V479" s="10">
        <f>IF($B479="","",$D479*(1+'Proyección 5 años'!$B$3)^($A479-2026))</f>
        <v/>
      </c>
      <c r="W479" s="11">
        <f>IF($B479="","",'Proyección 5 años'!$B$3)</f>
        <v/>
      </c>
      <c r="X479" s="10">
        <f>IF($B479="","",$V479-$U479)</f>
        <v/>
      </c>
      <c r="Y479" s="11">
        <f>IF($B479="","",IFERROR($T479/$D479,0))</f>
        <v/>
      </c>
    </row>
    <row r="480" ht="21" customHeight="1">
      <c r="A480" s="3" t="n"/>
      <c r="B480" s="3" t="n"/>
      <c r="C480" s="15">
        <f>IF($B480="","",IFERROR(VLOOKUP($B480,'Cartera'!$A$5:$AC$104,5,FALSE),""))</f>
        <v/>
      </c>
      <c r="D480" s="7">
        <f>IF($B480="","",IFERROR(VLOOKUP($B480,'Cartera'!$A$5:$AC$104,14,FALSE),0))</f>
        <v/>
      </c>
      <c r="E480" s="7">
        <f>IF($B480="","",IFERROR(VLOOKUP($B480,'Cartera'!$A$5:$AC$104,20,FALSE)*(1+$F480)^($A480-2026),0))</f>
        <v/>
      </c>
      <c r="F480" s="9">
        <f>IF($B480="","",IFERROR(VLOOKUP($B480,'Cartera'!$A$5:$AC$104,21,FALSE),0))</f>
        <v/>
      </c>
      <c r="G480" s="7">
        <f>IF($B480="","",$E480*12)</f>
        <v/>
      </c>
      <c r="H480" s="9">
        <f>IF($B480="","",IFERROR(VLOOKUP($B480,'Cartera'!$A$5:$AC$104,25,FALSE),'Proyección 5 años'!$E$4))</f>
        <v/>
      </c>
      <c r="I480" s="7">
        <f>IF($B480="","",$G480*$H480)</f>
        <v/>
      </c>
      <c r="J480" s="7">
        <f>IF($B480="","",IFERROR(VLOOKUP($B480,'Cartera'!$A$5:$AC$104,22,FALSE)*12,0))</f>
        <v/>
      </c>
      <c r="K480" s="7">
        <f>IF($B480="","",IFERROR(VLOOKUP($B480,'Cartera'!$A$5:$AC$104,23,FALSE),0))</f>
        <v/>
      </c>
      <c r="L480" s="7">
        <f>IF($B480="","",IFERROR(VLOOKUP($B480,'Cartera'!$A$5:$AC$104,24,FALSE),0))</f>
        <v/>
      </c>
      <c r="M480" s="7">
        <f>IF($B480="","",$I480*'Proyección 5 años'!$E$3)</f>
        <v/>
      </c>
      <c r="N480" s="7">
        <f>IF($B480="","",$I480*'Proyección 5 años'!$B$4)</f>
        <v/>
      </c>
      <c r="O480" s="7">
        <f>IF($B480="","",SUM($J480:$N480))</f>
        <v/>
      </c>
      <c r="P480" s="7">
        <f>IF($B480="","",IFERROR(VLOOKUP($B480,'Cartera'!$A$5:$AC$104,15,FALSE)*VLOOKUP($B480,'Cartera'!$A$5:$AC$104,17,FALSE),0))</f>
        <v/>
      </c>
      <c r="Q480" s="7">
        <f>IF($B480="","",$D480*'Proyección 5 años'!$E$5)</f>
        <v/>
      </c>
      <c r="R480" s="7">
        <f>IF($B480="","",$I480-SUM($J480:$N480,$P480:$Q480))</f>
        <v/>
      </c>
      <c r="S480" s="7">
        <f>IF($B480="","",IF($R480&gt;0,$R480*'Proyección 5 años'!$B$5,0))</f>
        <v/>
      </c>
      <c r="T480" s="7">
        <f>IF($B480="","",$R480-$S480)</f>
        <v/>
      </c>
      <c r="U480" s="7">
        <f>IF($B480="","",MAX(0,IFERROR(VLOOKUP($B480,'Cartera'!$A$5:$AC$104,15,FALSE)-($A480-2026+1)*VLOOKUP($B480,'Cartera'!$A$5:$AC$104,19,FALSE)*12*0.55,0)))</f>
        <v/>
      </c>
      <c r="V480" s="7">
        <f>IF($B480="","",$D480*(1+'Proyección 5 años'!$B$3)^($A480-2026))</f>
        <v/>
      </c>
      <c r="W480" s="9">
        <f>IF($B480="","",'Proyección 5 años'!$B$3)</f>
        <v/>
      </c>
      <c r="X480" s="7">
        <f>IF($B480="","",$V480-$U480)</f>
        <v/>
      </c>
      <c r="Y480" s="9">
        <f>IF($B480="","",IFERROR($T480/$D480,0))</f>
        <v/>
      </c>
    </row>
    <row r="481" ht="21" customHeight="1">
      <c r="A481" s="3" t="n"/>
      <c r="B481" s="3" t="n"/>
      <c r="C481" s="16">
        <f>IF($B481="","",IFERROR(VLOOKUP($B481,'Cartera'!$A$5:$AC$104,5,FALSE),""))</f>
        <v/>
      </c>
      <c r="D481" s="10">
        <f>IF($B481="","",IFERROR(VLOOKUP($B481,'Cartera'!$A$5:$AC$104,14,FALSE),0))</f>
        <v/>
      </c>
      <c r="E481" s="10">
        <f>IF($B481="","",IFERROR(VLOOKUP($B481,'Cartera'!$A$5:$AC$104,20,FALSE)*(1+$F481)^($A481-2026),0))</f>
        <v/>
      </c>
      <c r="F481" s="11">
        <f>IF($B481="","",IFERROR(VLOOKUP($B481,'Cartera'!$A$5:$AC$104,21,FALSE),0))</f>
        <v/>
      </c>
      <c r="G481" s="10">
        <f>IF($B481="","",$E481*12)</f>
        <v/>
      </c>
      <c r="H481" s="11">
        <f>IF($B481="","",IFERROR(VLOOKUP($B481,'Cartera'!$A$5:$AC$104,25,FALSE),'Proyección 5 años'!$E$4))</f>
        <v/>
      </c>
      <c r="I481" s="10">
        <f>IF($B481="","",$G481*$H481)</f>
        <v/>
      </c>
      <c r="J481" s="10">
        <f>IF($B481="","",IFERROR(VLOOKUP($B481,'Cartera'!$A$5:$AC$104,22,FALSE)*12,0))</f>
        <v/>
      </c>
      <c r="K481" s="10">
        <f>IF($B481="","",IFERROR(VLOOKUP($B481,'Cartera'!$A$5:$AC$104,23,FALSE),0))</f>
        <v/>
      </c>
      <c r="L481" s="10">
        <f>IF($B481="","",IFERROR(VLOOKUP($B481,'Cartera'!$A$5:$AC$104,24,FALSE),0))</f>
        <v/>
      </c>
      <c r="M481" s="10">
        <f>IF($B481="","",$I481*'Proyección 5 años'!$E$3)</f>
        <v/>
      </c>
      <c r="N481" s="10">
        <f>IF($B481="","",$I481*'Proyección 5 años'!$B$4)</f>
        <v/>
      </c>
      <c r="O481" s="10">
        <f>IF($B481="","",SUM($J481:$N481))</f>
        <v/>
      </c>
      <c r="P481" s="10">
        <f>IF($B481="","",IFERROR(VLOOKUP($B481,'Cartera'!$A$5:$AC$104,15,FALSE)*VLOOKUP($B481,'Cartera'!$A$5:$AC$104,17,FALSE),0))</f>
        <v/>
      </c>
      <c r="Q481" s="10">
        <f>IF($B481="","",$D481*'Proyección 5 años'!$E$5)</f>
        <v/>
      </c>
      <c r="R481" s="10">
        <f>IF($B481="","",$I481-SUM($J481:$N481,$P481:$Q481))</f>
        <v/>
      </c>
      <c r="S481" s="10">
        <f>IF($B481="","",IF($R481&gt;0,$R481*'Proyección 5 años'!$B$5,0))</f>
        <v/>
      </c>
      <c r="T481" s="10">
        <f>IF($B481="","",$R481-$S481)</f>
        <v/>
      </c>
      <c r="U481" s="10">
        <f>IF($B481="","",MAX(0,IFERROR(VLOOKUP($B481,'Cartera'!$A$5:$AC$104,15,FALSE)-($A481-2026+1)*VLOOKUP($B481,'Cartera'!$A$5:$AC$104,19,FALSE)*12*0.55,0)))</f>
        <v/>
      </c>
      <c r="V481" s="10">
        <f>IF($B481="","",$D481*(1+'Proyección 5 años'!$B$3)^($A481-2026))</f>
        <v/>
      </c>
      <c r="W481" s="11">
        <f>IF($B481="","",'Proyección 5 años'!$B$3)</f>
        <v/>
      </c>
      <c r="X481" s="10">
        <f>IF($B481="","",$V481-$U481)</f>
        <v/>
      </c>
      <c r="Y481" s="11">
        <f>IF($B481="","",IFERROR($T481/$D481,0))</f>
        <v/>
      </c>
    </row>
    <row r="482" ht="21" customHeight="1">
      <c r="A482" s="3" t="n"/>
      <c r="B482" s="3" t="n"/>
      <c r="C482" s="15">
        <f>IF($B482="","",IFERROR(VLOOKUP($B482,'Cartera'!$A$5:$AC$104,5,FALSE),""))</f>
        <v/>
      </c>
      <c r="D482" s="7">
        <f>IF($B482="","",IFERROR(VLOOKUP($B482,'Cartera'!$A$5:$AC$104,14,FALSE),0))</f>
        <v/>
      </c>
      <c r="E482" s="7">
        <f>IF($B482="","",IFERROR(VLOOKUP($B482,'Cartera'!$A$5:$AC$104,20,FALSE)*(1+$F482)^($A482-2026),0))</f>
        <v/>
      </c>
      <c r="F482" s="9">
        <f>IF($B482="","",IFERROR(VLOOKUP($B482,'Cartera'!$A$5:$AC$104,21,FALSE),0))</f>
        <v/>
      </c>
      <c r="G482" s="7">
        <f>IF($B482="","",$E482*12)</f>
        <v/>
      </c>
      <c r="H482" s="9">
        <f>IF($B482="","",IFERROR(VLOOKUP($B482,'Cartera'!$A$5:$AC$104,25,FALSE),'Proyección 5 años'!$E$4))</f>
        <v/>
      </c>
      <c r="I482" s="7">
        <f>IF($B482="","",$G482*$H482)</f>
        <v/>
      </c>
      <c r="J482" s="7">
        <f>IF($B482="","",IFERROR(VLOOKUP($B482,'Cartera'!$A$5:$AC$104,22,FALSE)*12,0))</f>
        <v/>
      </c>
      <c r="K482" s="7">
        <f>IF($B482="","",IFERROR(VLOOKUP($B482,'Cartera'!$A$5:$AC$104,23,FALSE),0))</f>
        <v/>
      </c>
      <c r="L482" s="7">
        <f>IF($B482="","",IFERROR(VLOOKUP($B482,'Cartera'!$A$5:$AC$104,24,FALSE),0))</f>
        <v/>
      </c>
      <c r="M482" s="7">
        <f>IF($B482="","",$I482*'Proyección 5 años'!$E$3)</f>
        <v/>
      </c>
      <c r="N482" s="7">
        <f>IF($B482="","",$I482*'Proyección 5 años'!$B$4)</f>
        <v/>
      </c>
      <c r="O482" s="7">
        <f>IF($B482="","",SUM($J482:$N482))</f>
        <v/>
      </c>
      <c r="P482" s="7">
        <f>IF($B482="","",IFERROR(VLOOKUP($B482,'Cartera'!$A$5:$AC$104,15,FALSE)*VLOOKUP($B482,'Cartera'!$A$5:$AC$104,17,FALSE),0))</f>
        <v/>
      </c>
      <c r="Q482" s="7">
        <f>IF($B482="","",$D482*'Proyección 5 años'!$E$5)</f>
        <v/>
      </c>
      <c r="R482" s="7">
        <f>IF($B482="","",$I482-SUM($J482:$N482,$P482:$Q482))</f>
        <v/>
      </c>
      <c r="S482" s="7">
        <f>IF($B482="","",IF($R482&gt;0,$R482*'Proyección 5 años'!$B$5,0))</f>
        <v/>
      </c>
      <c r="T482" s="7">
        <f>IF($B482="","",$R482-$S482)</f>
        <v/>
      </c>
      <c r="U482" s="7">
        <f>IF($B482="","",MAX(0,IFERROR(VLOOKUP($B482,'Cartera'!$A$5:$AC$104,15,FALSE)-($A482-2026+1)*VLOOKUP($B482,'Cartera'!$A$5:$AC$104,19,FALSE)*12*0.55,0)))</f>
        <v/>
      </c>
      <c r="V482" s="7">
        <f>IF($B482="","",$D482*(1+'Proyección 5 años'!$B$3)^($A482-2026))</f>
        <v/>
      </c>
      <c r="W482" s="9">
        <f>IF($B482="","",'Proyección 5 años'!$B$3)</f>
        <v/>
      </c>
      <c r="X482" s="7">
        <f>IF($B482="","",$V482-$U482)</f>
        <v/>
      </c>
      <c r="Y482" s="9">
        <f>IF($B482="","",IFERROR($T482/$D482,0))</f>
        <v/>
      </c>
    </row>
    <row r="483" ht="21" customHeight="1">
      <c r="A483" s="3" t="n"/>
      <c r="B483" s="3" t="n"/>
      <c r="C483" s="16">
        <f>IF($B483="","",IFERROR(VLOOKUP($B483,'Cartera'!$A$5:$AC$104,5,FALSE),""))</f>
        <v/>
      </c>
      <c r="D483" s="10">
        <f>IF($B483="","",IFERROR(VLOOKUP($B483,'Cartera'!$A$5:$AC$104,14,FALSE),0))</f>
        <v/>
      </c>
      <c r="E483" s="10">
        <f>IF($B483="","",IFERROR(VLOOKUP($B483,'Cartera'!$A$5:$AC$104,20,FALSE)*(1+$F483)^($A483-2026),0))</f>
        <v/>
      </c>
      <c r="F483" s="11">
        <f>IF($B483="","",IFERROR(VLOOKUP($B483,'Cartera'!$A$5:$AC$104,21,FALSE),0))</f>
        <v/>
      </c>
      <c r="G483" s="10">
        <f>IF($B483="","",$E483*12)</f>
        <v/>
      </c>
      <c r="H483" s="11">
        <f>IF($B483="","",IFERROR(VLOOKUP($B483,'Cartera'!$A$5:$AC$104,25,FALSE),'Proyección 5 años'!$E$4))</f>
        <v/>
      </c>
      <c r="I483" s="10">
        <f>IF($B483="","",$G483*$H483)</f>
        <v/>
      </c>
      <c r="J483" s="10">
        <f>IF($B483="","",IFERROR(VLOOKUP($B483,'Cartera'!$A$5:$AC$104,22,FALSE)*12,0))</f>
        <v/>
      </c>
      <c r="K483" s="10">
        <f>IF($B483="","",IFERROR(VLOOKUP($B483,'Cartera'!$A$5:$AC$104,23,FALSE),0))</f>
        <v/>
      </c>
      <c r="L483" s="10">
        <f>IF($B483="","",IFERROR(VLOOKUP($B483,'Cartera'!$A$5:$AC$104,24,FALSE),0))</f>
        <v/>
      </c>
      <c r="M483" s="10">
        <f>IF($B483="","",$I483*'Proyección 5 años'!$E$3)</f>
        <v/>
      </c>
      <c r="N483" s="10">
        <f>IF($B483="","",$I483*'Proyección 5 años'!$B$4)</f>
        <v/>
      </c>
      <c r="O483" s="10">
        <f>IF($B483="","",SUM($J483:$N483))</f>
        <v/>
      </c>
      <c r="P483" s="10">
        <f>IF($B483="","",IFERROR(VLOOKUP($B483,'Cartera'!$A$5:$AC$104,15,FALSE)*VLOOKUP($B483,'Cartera'!$A$5:$AC$104,17,FALSE),0))</f>
        <v/>
      </c>
      <c r="Q483" s="10">
        <f>IF($B483="","",$D483*'Proyección 5 años'!$E$5)</f>
        <v/>
      </c>
      <c r="R483" s="10">
        <f>IF($B483="","",$I483-SUM($J483:$N483,$P483:$Q483))</f>
        <v/>
      </c>
      <c r="S483" s="10">
        <f>IF($B483="","",IF($R483&gt;0,$R483*'Proyección 5 años'!$B$5,0))</f>
        <v/>
      </c>
      <c r="T483" s="10">
        <f>IF($B483="","",$R483-$S483)</f>
        <v/>
      </c>
      <c r="U483" s="10">
        <f>IF($B483="","",MAX(0,IFERROR(VLOOKUP($B483,'Cartera'!$A$5:$AC$104,15,FALSE)-($A483-2026+1)*VLOOKUP($B483,'Cartera'!$A$5:$AC$104,19,FALSE)*12*0.55,0)))</f>
        <v/>
      </c>
      <c r="V483" s="10">
        <f>IF($B483="","",$D483*(1+'Proyección 5 años'!$B$3)^($A483-2026))</f>
        <v/>
      </c>
      <c r="W483" s="11">
        <f>IF($B483="","",'Proyección 5 años'!$B$3)</f>
        <v/>
      </c>
      <c r="X483" s="10">
        <f>IF($B483="","",$V483-$U483)</f>
        <v/>
      </c>
      <c r="Y483" s="11">
        <f>IF($B483="","",IFERROR($T483/$D483,0))</f>
        <v/>
      </c>
    </row>
    <row r="484" ht="21" customHeight="1">
      <c r="A484" s="3" t="n"/>
      <c r="B484" s="3" t="n"/>
      <c r="C484" s="15">
        <f>IF($B484="","",IFERROR(VLOOKUP($B484,'Cartera'!$A$5:$AC$104,5,FALSE),""))</f>
        <v/>
      </c>
      <c r="D484" s="7">
        <f>IF($B484="","",IFERROR(VLOOKUP($B484,'Cartera'!$A$5:$AC$104,14,FALSE),0))</f>
        <v/>
      </c>
      <c r="E484" s="7">
        <f>IF($B484="","",IFERROR(VLOOKUP($B484,'Cartera'!$A$5:$AC$104,20,FALSE)*(1+$F484)^($A484-2026),0))</f>
        <v/>
      </c>
      <c r="F484" s="9">
        <f>IF($B484="","",IFERROR(VLOOKUP($B484,'Cartera'!$A$5:$AC$104,21,FALSE),0))</f>
        <v/>
      </c>
      <c r="G484" s="7">
        <f>IF($B484="","",$E484*12)</f>
        <v/>
      </c>
      <c r="H484" s="9">
        <f>IF($B484="","",IFERROR(VLOOKUP($B484,'Cartera'!$A$5:$AC$104,25,FALSE),'Proyección 5 años'!$E$4))</f>
        <v/>
      </c>
      <c r="I484" s="7">
        <f>IF($B484="","",$G484*$H484)</f>
        <v/>
      </c>
      <c r="J484" s="7">
        <f>IF($B484="","",IFERROR(VLOOKUP($B484,'Cartera'!$A$5:$AC$104,22,FALSE)*12,0))</f>
        <v/>
      </c>
      <c r="K484" s="7">
        <f>IF($B484="","",IFERROR(VLOOKUP($B484,'Cartera'!$A$5:$AC$104,23,FALSE),0))</f>
        <v/>
      </c>
      <c r="L484" s="7">
        <f>IF($B484="","",IFERROR(VLOOKUP($B484,'Cartera'!$A$5:$AC$104,24,FALSE),0))</f>
        <v/>
      </c>
      <c r="M484" s="7">
        <f>IF($B484="","",$I484*'Proyección 5 años'!$E$3)</f>
        <v/>
      </c>
      <c r="N484" s="7">
        <f>IF($B484="","",$I484*'Proyección 5 años'!$B$4)</f>
        <v/>
      </c>
      <c r="O484" s="7">
        <f>IF($B484="","",SUM($J484:$N484))</f>
        <v/>
      </c>
      <c r="P484" s="7">
        <f>IF($B484="","",IFERROR(VLOOKUP($B484,'Cartera'!$A$5:$AC$104,15,FALSE)*VLOOKUP($B484,'Cartera'!$A$5:$AC$104,17,FALSE),0))</f>
        <v/>
      </c>
      <c r="Q484" s="7">
        <f>IF($B484="","",$D484*'Proyección 5 años'!$E$5)</f>
        <v/>
      </c>
      <c r="R484" s="7">
        <f>IF($B484="","",$I484-SUM($J484:$N484,$P484:$Q484))</f>
        <v/>
      </c>
      <c r="S484" s="7">
        <f>IF($B484="","",IF($R484&gt;0,$R484*'Proyección 5 años'!$B$5,0))</f>
        <v/>
      </c>
      <c r="T484" s="7">
        <f>IF($B484="","",$R484-$S484)</f>
        <v/>
      </c>
      <c r="U484" s="7">
        <f>IF($B484="","",MAX(0,IFERROR(VLOOKUP($B484,'Cartera'!$A$5:$AC$104,15,FALSE)-($A484-2026+1)*VLOOKUP($B484,'Cartera'!$A$5:$AC$104,19,FALSE)*12*0.55,0)))</f>
        <v/>
      </c>
      <c r="V484" s="7">
        <f>IF($B484="","",$D484*(1+'Proyección 5 años'!$B$3)^($A484-2026))</f>
        <v/>
      </c>
      <c r="W484" s="9">
        <f>IF($B484="","",'Proyección 5 años'!$B$3)</f>
        <v/>
      </c>
      <c r="X484" s="7">
        <f>IF($B484="","",$V484-$U484)</f>
        <v/>
      </c>
      <c r="Y484" s="9">
        <f>IF($B484="","",IFERROR($T484/$D484,0))</f>
        <v/>
      </c>
    </row>
    <row r="485" ht="21" customHeight="1">
      <c r="A485" s="3" t="n"/>
      <c r="B485" s="3" t="n"/>
      <c r="C485" s="16">
        <f>IF($B485="","",IFERROR(VLOOKUP($B485,'Cartera'!$A$5:$AC$104,5,FALSE),""))</f>
        <v/>
      </c>
      <c r="D485" s="10">
        <f>IF($B485="","",IFERROR(VLOOKUP($B485,'Cartera'!$A$5:$AC$104,14,FALSE),0))</f>
        <v/>
      </c>
      <c r="E485" s="10">
        <f>IF($B485="","",IFERROR(VLOOKUP($B485,'Cartera'!$A$5:$AC$104,20,FALSE)*(1+$F485)^($A485-2026),0))</f>
        <v/>
      </c>
      <c r="F485" s="11">
        <f>IF($B485="","",IFERROR(VLOOKUP($B485,'Cartera'!$A$5:$AC$104,21,FALSE),0))</f>
        <v/>
      </c>
      <c r="G485" s="10">
        <f>IF($B485="","",$E485*12)</f>
        <v/>
      </c>
      <c r="H485" s="11">
        <f>IF($B485="","",IFERROR(VLOOKUP($B485,'Cartera'!$A$5:$AC$104,25,FALSE),'Proyección 5 años'!$E$4))</f>
        <v/>
      </c>
      <c r="I485" s="10">
        <f>IF($B485="","",$G485*$H485)</f>
        <v/>
      </c>
      <c r="J485" s="10">
        <f>IF($B485="","",IFERROR(VLOOKUP($B485,'Cartera'!$A$5:$AC$104,22,FALSE)*12,0))</f>
        <v/>
      </c>
      <c r="K485" s="10">
        <f>IF($B485="","",IFERROR(VLOOKUP($B485,'Cartera'!$A$5:$AC$104,23,FALSE),0))</f>
        <v/>
      </c>
      <c r="L485" s="10">
        <f>IF($B485="","",IFERROR(VLOOKUP($B485,'Cartera'!$A$5:$AC$104,24,FALSE),0))</f>
        <v/>
      </c>
      <c r="M485" s="10">
        <f>IF($B485="","",$I485*'Proyección 5 años'!$E$3)</f>
        <v/>
      </c>
      <c r="N485" s="10">
        <f>IF($B485="","",$I485*'Proyección 5 años'!$B$4)</f>
        <v/>
      </c>
      <c r="O485" s="10">
        <f>IF($B485="","",SUM($J485:$N485))</f>
        <v/>
      </c>
      <c r="P485" s="10">
        <f>IF($B485="","",IFERROR(VLOOKUP($B485,'Cartera'!$A$5:$AC$104,15,FALSE)*VLOOKUP($B485,'Cartera'!$A$5:$AC$104,17,FALSE),0))</f>
        <v/>
      </c>
      <c r="Q485" s="10">
        <f>IF($B485="","",$D485*'Proyección 5 años'!$E$5)</f>
        <v/>
      </c>
      <c r="R485" s="10">
        <f>IF($B485="","",$I485-SUM($J485:$N485,$P485:$Q485))</f>
        <v/>
      </c>
      <c r="S485" s="10">
        <f>IF($B485="","",IF($R485&gt;0,$R485*'Proyección 5 años'!$B$5,0))</f>
        <v/>
      </c>
      <c r="T485" s="10">
        <f>IF($B485="","",$R485-$S485)</f>
        <v/>
      </c>
      <c r="U485" s="10">
        <f>IF($B485="","",MAX(0,IFERROR(VLOOKUP($B485,'Cartera'!$A$5:$AC$104,15,FALSE)-($A485-2026+1)*VLOOKUP($B485,'Cartera'!$A$5:$AC$104,19,FALSE)*12*0.55,0)))</f>
        <v/>
      </c>
      <c r="V485" s="10">
        <f>IF($B485="","",$D485*(1+'Proyección 5 años'!$B$3)^($A485-2026))</f>
        <v/>
      </c>
      <c r="W485" s="11">
        <f>IF($B485="","",'Proyección 5 años'!$B$3)</f>
        <v/>
      </c>
      <c r="X485" s="10">
        <f>IF($B485="","",$V485-$U485)</f>
        <v/>
      </c>
      <c r="Y485" s="11">
        <f>IF($B485="","",IFERROR($T485/$D485,0))</f>
        <v/>
      </c>
    </row>
    <row r="486" ht="21" customHeight="1">
      <c r="A486" s="3" t="n"/>
      <c r="B486" s="3" t="n"/>
      <c r="C486" s="15">
        <f>IF($B486="","",IFERROR(VLOOKUP($B486,'Cartera'!$A$5:$AC$104,5,FALSE),""))</f>
        <v/>
      </c>
      <c r="D486" s="7">
        <f>IF($B486="","",IFERROR(VLOOKUP($B486,'Cartera'!$A$5:$AC$104,14,FALSE),0))</f>
        <v/>
      </c>
      <c r="E486" s="7">
        <f>IF($B486="","",IFERROR(VLOOKUP($B486,'Cartera'!$A$5:$AC$104,20,FALSE)*(1+$F486)^($A486-2026),0))</f>
        <v/>
      </c>
      <c r="F486" s="9">
        <f>IF($B486="","",IFERROR(VLOOKUP($B486,'Cartera'!$A$5:$AC$104,21,FALSE),0))</f>
        <v/>
      </c>
      <c r="G486" s="7">
        <f>IF($B486="","",$E486*12)</f>
        <v/>
      </c>
      <c r="H486" s="9">
        <f>IF($B486="","",IFERROR(VLOOKUP($B486,'Cartera'!$A$5:$AC$104,25,FALSE),'Proyección 5 años'!$E$4))</f>
        <v/>
      </c>
      <c r="I486" s="7">
        <f>IF($B486="","",$G486*$H486)</f>
        <v/>
      </c>
      <c r="J486" s="7">
        <f>IF($B486="","",IFERROR(VLOOKUP($B486,'Cartera'!$A$5:$AC$104,22,FALSE)*12,0))</f>
        <v/>
      </c>
      <c r="K486" s="7">
        <f>IF($B486="","",IFERROR(VLOOKUP($B486,'Cartera'!$A$5:$AC$104,23,FALSE),0))</f>
        <v/>
      </c>
      <c r="L486" s="7">
        <f>IF($B486="","",IFERROR(VLOOKUP($B486,'Cartera'!$A$5:$AC$104,24,FALSE),0))</f>
        <v/>
      </c>
      <c r="M486" s="7">
        <f>IF($B486="","",$I486*'Proyección 5 años'!$E$3)</f>
        <v/>
      </c>
      <c r="N486" s="7">
        <f>IF($B486="","",$I486*'Proyección 5 años'!$B$4)</f>
        <v/>
      </c>
      <c r="O486" s="7">
        <f>IF($B486="","",SUM($J486:$N486))</f>
        <v/>
      </c>
      <c r="P486" s="7">
        <f>IF($B486="","",IFERROR(VLOOKUP($B486,'Cartera'!$A$5:$AC$104,15,FALSE)*VLOOKUP($B486,'Cartera'!$A$5:$AC$104,17,FALSE),0))</f>
        <v/>
      </c>
      <c r="Q486" s="7">
        <f>IF($B486="","",$D486*'Proyección 5 años'!$E$5)</f>
        <v/>
      </c>
      <c r="R486" s="7">
        <f>IF($B486="","",$I486-SUM($J486:$N486,$P486:$Q486))</f>
        <v/>
      </c>
      <c r="S486" s="7">
        <f>IF($B486="","",IF($R486&gt;0,$R486*'Proyección 5 años'!$B$5,0))</f>
        <v/>
      </c>
      <c r="T486" s="7">
        <f>IF($B486="","",$R486-$S486)</f>
        <v/>
      </c>
      <c r="U486" s="7">
        <f>IF($B486="","",MAX(0,IFERROR(VLOOKUP($B486,'Cartera'!$A$5:$AC$104,15,FALSE)-($A486-2026+1)*VLOOKUP($B486,'Cartera'!$A$5:$AC$104,19,FALSE)*12*0.55,0)))</f>
        <v/>
      </c>
      <c r="V486" s="7">
        <f>IF($B486="","",$D486*(1+'Proyección 5 años'!$B$3)^($A486-2026))</f>
        <v/>
      </c>
      <c r="W486" s="9">
        <f>IF($B486="","",'Proyección 5 años'!$B$3)</f>
        <v/>
      </c>
      <c r="X486" s="7">
        <f>IF($B486="","",$V486-$U486)</f>
        <v/>
      </c>
      <c r="Y486" s="9">
        <f>IF($B486="","",IFERROR($T486/$D486,0))</f>
        <v/>
      </c>
    </row>
    <row r="487" ht="21" customHeight="1">
      <c r="A487" s="3" t="n"/>
      <c r="B487" s="3" t="n"/>
      <c r="C487" s="16">
        <f>IF($B487="","",IFERROR(VLOOKUP($B487,'Cartera'!$A$5:$AC$104,5,FALSE),""))</f>
        <v/>
      </c>
      <c r="D487" s="10">
        <f>IF($B487="","",IFERROR(VLOOKUP($B487,'Cartera'!$A$5:$AC$104,14,FALSE),0))</f>
        <v/>
      </c>
      <c r="E487" s="10">
        <f>IF($B487="","",IFERROR(VLOOKUP($B487,'Cartera'!$A$5:$AC$104,20,FALSE)*(1+$F487)^($A487-2026),0))</f>
        <v/>
      </c>
      <c r="F487" s="11">
        <f>IF($B487="","",IFERROR(VLOOKUP($B487,'Cartera'!$A$5:$AC$104,21,FALSE),0))</f>
        <v/>
      </c>
      <c r="G487" s="10">
        <f>IF($B487="","",$E487*12)</f>
        <v/>
      </c>
      <c r="H487" s="11">
        <f>IF($B487="","",IFERROR(VLOOKUP($B487,'Cartera'!$A$5:$AC$104,25,FALSE),'Proyección 5 años'!$E$4))</f>
        <v/>
      </c>
      <c r="I487" s="10">
        <f>IF($B487="","",$G487*$H487)</f>
        <v/>
      </c>
      <c r="J487" s="10">
        <f>IF($B487="","",IFERROR(VLOOKUP($B487,'Cartera'!$A$5:$AC$104,22,FALSE)*12,0))</f>
        <v/>
      </c>
      <c r="K487" s="10">
        <f>IF($B487="","",IFERROR(VLOOKUP($B487,'Cartera'!$A$5:$AC$104,23,FALSE),0))</f>
        <v/>
      </c>
      <c r="L487" s="10">
        <f>IF($B487="","",IFERROR(VLOOKUP($B487,'Cartera'!$A$5:$AC$104,24,FALSE),0))</f>
        <v/>
      </c>
      <c r="M487" s="10">
        <f>IF($B487="","",$I487*'Proyección 5 años'!$E$3)</f>
        <v/>
      </c>
      <c r="N487" s="10">
        <f>IF($B487="","",$I487*'Proyección 5 años'!$B$4)</f>
        <v/>
      </c>
      <c r="O487" s="10">
        <f>IF($B487="","",SUM($J487:$N487))</f>
        <v/>
      </c>
      <c r="P487" s="10">
        <f>IF($B487="","",IFERROR(VLOOKUP($B487,'Cartera'!$A$5:$AC$104,15,FALSE)*VLOOKUP($B487,'Cartera'!$A$5:$AC$104,17,FALSE),0))</f>
        <v/>
      </c>
      <c r="Q487" s="10">
        <f>IF($B487="","",$D487*'Proyección 5 años'!$E$5)</f>
        <v/>
      </c>
      <c r="R487" s="10">
        <f>IF($B487="","",$I487-SUM($J487:$N487,$P487:$Q487))</f>
        <v/>
      </c>
      <c r="S487" s="10">
        <f>IF($B487="","",IF($R487&gt;0,$R487*'Proyección 5 años'!$B$5,0))</f>
        <v/>
      </c>
      <c r="T487" s="10">
        <f>IF($B487="","",$R487-$S487)</f>
        <v/>
      </c>
      <c r="U487" s="10">
        <f>IF($B487="","",MAX(0,IFERROR(VLOOKUP($B487,'Cartera'!$A$5:$AC$104,15,FALSE)-($A487-2026+1)*VLOOKUP($B487,'Cartera'!$A$5:$AC$104,19,FALSE)*12*0.55,0)))</f>
        <v/>
      </c>
      <c r="V487" s="10">
        <f>IF($B487="","",$D487*(1+'Proyección 5 años'!$B$3)^($A487-2026))</f>
        <v/>
      </c>
      <c r="W487" s="11">
        <f>IF($B487="","",'Proyección 5 años'!$B$3)</f>
        <v/>
      </c>
      <c r="X487" s="10">
        <f>IF($B487="","",$V487-$U487)</f>
        <v/>
      </c>
      <c r="Y487" s="11">
        <f>IF($B487="","",IFERROR($T487/$D487,0))</f>
        <v/>
      </c>
    </row>
    <row r="488" ht="21" customHeight="1">
      <c r="A488" s="3" t="n"/>
      <c r="B488" s="3" t="n"/>
      <c r="C488" s="15">
        <f>IF($B488="","",IFERROR(VLOOKUP($B488,'Cartera'!$A$5:$AC$104,5,FALSE),""))</f>
        <v/>
      </c>
      <c r="D488" s="7">
        <f>IF($B488="","",IFERROR(VLOOKUP($B488,'Cartera'!$A$5:$AC$104,14,FALSE),0))</f>
        <v/>
      </c>
      <c r="E488" s="7">
        <f>IF($B488="","",IFERROR(VLOOKUP($B488,'Cartera'!$A$5:$AC$104,20,FALSE)*(1+$F488)^($A488-2026),0))</f>
        <v/>
      </c>
      <c r="F488" s="9">
        <f>IF($B488="","",IFERROR(VLOOKUP($B488,'Cartera'!$A$5:$AC$104,21,FALSE),0))</f>
        <v/>
      </c>
      <c r="G488" s="7">
        <f>IF($B488="","",$E488*12)</f>
        <v/>
      </c>
      <c r="H488" s="9">
        <f>IF($B488="","",IFERROR(VLOOKUP($B488,'Cartera'!$A$5:$AC$104,25,FALSE),'Proyección 5 años'!$E$4))</f>
        <v/>
      </c>
      <c r="I488" s="7">
        <f>IF($B488="","",$G488*$H488)</f>
        <v/>
      </c>
      <c r="J488" s="7">
        <f>IF($B488="","",IFERROR(VLOOKUP($B488,'Cartera'!$A$5:$AC$104,22,FALSE)*12,0))</f>
        <v/>
      </c>
      <c r="K488" s="7">
        <f>IF($B488="","",IFERROR(VLOOKUP($B488,'Cartera'!$A$5:$AC$104,23,FALSE),0))</f>
        <v/>
      </c>
      <c r="L488" s="7">
        <f>IF($B488="","",IFERROR(VLOOKUP($B488,'Cartera'!$A$5:$AC$104,24,FALSE),0))</f>
        <v/>
      </c>
      <c r="M488" s="7">
        <f>IF($B488="","",$I488*'Proyección 5 años'!$E$3)</f>
        <v/>
      </c>
      <c r="N488" s="7">
        <f>IF($B488="","",$I488*'Proyección 5 años'!$B$4)</f>
        <v/>
      </c>
      <c r="O488" s="7">
        <f>IF($B488="","",SUM($J488:$N488))</f>
        <v/>
      </c>
      <c r="P488" s="7">
        <f>IF($B488="","",IFERROR(VLOOKUP($B488,'Cartera'!$A$5:$AC$104,15,FALSE)*VLOOKUP($B488,'Cartera'!$A$5:$AC$104,17,FALSE),0))</f>
        <v/>
      </c>
      <c r="Q488" s="7">
        <f>IF($B488="","",$D488*'Proyección 5 años'!$E$5)</f>
        <v/>
      </c>
      <c r="R488" s="7">
        <f>IF($B488="","",$I488-SUM($J488:$N488,$P488:$Q488))</f>
        <v/>
      </c>
      <c r="S488" s="7">
        <f>IF($B488="","",IF($R488&gt;0,$R488*'Proyección 5 años'!$B$5,0))</f>
        <v/>
      </c>
      <c r="T488" s="7">
        <f>IF($B488="","",$R488-$S488)</f>
        <v/>
      </c>
      <c r="U488" s="7">
        <f>IF($B488="","",MAX(0,IFERROR(VLOOKUP($B488,'Cartera'!$A$5:$AC$104,15,FALSE)-($A488-2026+1)*VLOOKUP($B488,'Cartera'!$A$5:$AC$104,19,FALSE)*12*0.55,0)))</f>
        <v/>
      </c>
      <c r="V488" s="7">
        <f>IF($B488="","",$D488*(1+'Proyección 5 años'!$B$3)^($A488-2026))</f>
        <v/>
      </c>
      <c r="W488" s="9">
        <f>IF($B488="","",'Proyección 5 años'!$B$3)</f>
        <v/>
      </c>
      <c r="X488" s="7">
        <f>IF($B488="","",$V488-$U488)</f>
        <v/>
      </c>
      <c r="Y488" s="9">
        <f>IF($B488="","",IFERROR($T488/$D488,0))</f>
        <v/>
      </c>
    </row>
    <row r="489" ht="21" customHeight="1">
      <c r="A489" s="3" t="n"/>
      <c r="B489" s="3" t="n"/>
      <c r="C489" s="16">
        <f>IF($B489="","",IFERROR(VLOOKUP($B489,'Cartera'!$A$5:$AC$104,5,FALSE),""))</f>
        <v/>
      </c>
      <c r="D489" s="10">
        <f>IF($B489="","",IFERROR(VLOOKUP($B489,'Cartera'!$A$5:$AC$104,14,FALSE),0))</f>
        <v/>
      </c>
      <c r="E489" s="10">
        <f>IF($B489="","",IFERROR(VLOOKUP($B489,'Cartera'!$A$5:$AC$104,20,FALSE)*(1+$F489)^($A489-2026),0))</f>
        <v/>
      </c>
      <c r="F489" s="11">
        <f>IF($B489="","",IFERROR(VLOOKUP($B489,'Cartera'!$A$5:$AC$104,21,FALSE),0))</f>
        <v/>
      </c>
      <c r="G489" s="10">
        <f>IF($B489="","",$E489*12)</f>
        <v/>
      </c>
      <c r="H489" s="11">
        <f>IF($B489="","",IFERROR(VLOOKUP($B489,'Cartera'!$A$5:$AC$104,25,FALSE),'Proyección 5 años'!$E$4))</f>
        <v/>
      </c>
      <c r="I489" s="10">
        <f>IF($B489="","",$G489*$H489)</f>
        <v/>
      </c>
      <c r="J489" s="10">
        <f>IF($B489="","",IFERROR(VLOOKUP($B489,'Cartera'!$A$5:$AC$104,22,FALSE)*12,0))</f>
        <v/>
      </c>
      <c r="K489" s="10">
        <f>IF($B489="","",IFERROR(VLOOKUP($B489,'Cartera'!$A$5:$AC$104,23,FALSE),0))</f>
        <v/>
      </c>
      <c r="L489" s="10">
        <f>IF($B489="","",IFERROR(VLOOKUP($B489,'Cartera'!$A$5:$AC$104,24,FALSE),0))</f>
        <v/>
      </c>
      <c r="M489" s="10">
        <f>IF($B489="","",$I489*'Proyección 5 años'!$E$3)</f>
        <v/>
      </c>
      <c r="N489" s="10">
        <f>IF($B489="","",$I489*'Proyección 5 años'!$B$4)</f>
        <v/>
      </c>
      <c r="O489" s="10">
        <f>IF($B489="","",SUM($J489:$N489))</f>
        <v/>
      </c>
      <c r="P489" s="10">
        <f>IF($B489="","",IFERROR(VLOOKUP($B489,'Cartera'!$A$5:$AC$104,15,FALSE)*VLOOKUP($B489,'Cartera'!$A$5:$AC$104,17,FALSE),0))</f>
        <v/>
      </c>
      <c r="Q489" s="10">
        <f>IF($B489="","",$D489*'Proyección 5 años'!$E$5)</f>
        <v/>
      </c>
      <c r="R489" s="10">
        <f>IF($B489="","",$I489-SUM($J489:$N489,$P489:$Q489))</f>
        <v/>
      </c>
      <c r="S489" s="10">
        <f>IF($B489="","",IF($R489&gt;0,$R489*'Proyección 5 años'!$B$5,0))</f>
        <v/>
      </c>
      <c r="T489" s="10">
        <f>IF($B489="","",$R489-$S489)</f>
        <v/>
      </c>
      <c r="U489" s="10">
        <f>IF($B489="","",MAX(0,IFERROR(VLOOKUP($B489,'Cartera'!$A$5:$AC$104,15,FALSE)-($A489-2026+1)*VLOOKUP($B489,'Cartera'!$A$5:$AC$104,19,FALSE)*12*0.55,0)))</f>
        <v/>
      </c>
      <c r="V489" s="10">
        <f>IF($B489="","",$D489*(1+'Proyección 5 años'!$B$3)^($A489-2026))</f>
        <v/>
      </c>
      <c r="W489" s="11">
        <f>IF($B489="","",'Proyección 5 años'!$B$3)</f>
        <v/>
      </c>
      <c r="X489" s="10">
        <f>IF($B489="","",$V489-$U489)</f>
        <v/>
      </c>
      <c r="Y489" s="11">
        <f>IF($B489="","",IFERROR($T489/$D489,0))</f>
        <v/>
      </c>
    </row>
    <row r="490" ht="21" customHeight="1">
      <c r="A490" s="3" t="n"/>
      <c r="B490" s="3" t="n"/>
      <c r="C490" s="15">
        <f>IF($B490="","",IFERROR(VLOOKUP($B490,'Cartera'!$A$5:$AC$104,5,FALSE),""))</f>
        <v/>
      </c>
      <c r="D490" s="7">
        <f>IF($B490="","",IFERROR(VLOOKUP($B490,'Cartera'!$A$5:$AC$104,14,FALSE),0))</f>
        <v/>
      </c>
      <c r="E490" s="7">
        <f>IF($B490="","",IFERROR(VLOOKUP($B490,'Cartera'!$A$5:$AC$104,20,FALSE)*(1+$F490)^($A490-2026),0))</f>
        <v/>
      </c>
      <c r="F490" s="9">
        <f>IF($B490="","",IFERROR(VLOOKUP($B490,'Cartera'!$A$5:$AC$104,21,FALSE),0))</f>
        <v/>
      </c>
      <c r="G490" s="7">
        <f>IF($B490="","",$E490*12)</f>
        <v/>
      </c>
      <c r="H490" s="9">
        <f>IF($B490="","",IFERROR(VLOOKUP($B490,'Cartera'!$A$5:$AC$104,25,FALSE),'Proyección 5 años'!$E$4))</f>
        <v/>
      </c>
      <c r="I490" s="7">
        <f>IF($B490="","",$G490*$H490)</f>
        <v/>
      </c>
      <c r="J490" s="7">
        <f>IF($B490="","",IFERROR(VLOOKUP($B490,'Cartera'!$A$5:$AC$104,22,FALSE)*12,0))</f>
        <v/>
      </c>
      <c r="K490" s="7">
        <f>IF($B490="","",IFERROR(VLOOKUP($B490,'Cartera'!$A$5:$AC$104,23,FALSE),0))</f>
        <v/>
      </c>
      <c r="L490" s="7">
        <f>IF($B490="","",IFERROR(VLOOKUP($B490,'Cartera'!$A$5:$AC$104,24,FALSE),0))</f>
        <v/>
      </c>
      <c r="M490" s="7">
        <f>IF($B490="","",$I490*'Proyección 5 años'!$E$3)</f>
        <v/>
      </c>
      <c r="N490" s="7">
        <f>IF($B490="","",$I490*'Proyección 5 años'!$B$4)</f>
        <v/>
      </c>
      <c r="O490" s="7">
        <f>IF($B490="","",SUM($J490:$N490))</f>
        <v/>
      </c>
      <c r="P490" s="7">
        <f>IF($B490="","",IFERROR(VLOOKUP($B490,'Cartera'!$A$5:$AC$104,15,FALSE)*VLOOKUP($B490,'Cartera'!$A$5:$AC$104,17,FALSE),0))</f>
        <v/>
      </c>
      <c r="Q490" s="7">
        <f>IF($B490="","",$D490*'Proyección 5 años'!$E$5)</f>
        <v/>
      </c>
      <c r="R490" s="7">
        <f>IF($B490="","",$I490-SUM($J490:$N490,$P490:$Q490))</f>
        <v/>
      </c>
      <c r="S490" s="7">
        <f>IF($B490="","",IF($R490&gt;0,$R490*'Proyección 5 años'!$B$5,0))</f>
        <v/>
      </c>
      <c r="T490" s="7">
        <f>IF($B490="","",$R490-$S490)</f>
        <v/>
      </c>
      <c r="U490" s="7">
        <f>IF($B490="","",MAX(0,IFERROR(VLOOKUP($B490,'Cartera'!$A$5:$AC$104,15,FALSE)-($A490-2026+1)*VLOOKUP($B490,'Cartera'!$A$5:$AC$104,19,FALSE)*12*0.55,0)))</f>
        <v/>
      </c>
      <c r="V490" s="7">
        <f>IF($B490="","",$D490*(1+'Proyección 5 años'!$B$3)^($A490-2026))</f>
        <v/>
      </c>
      <c r="W490" s="9">
        <f>IF($B490="","",'Proyección 5 años'!$B$3)</f>
        <v/>
      </c>
      <c r="X490" s="7">
        <f>IF($B490="","",$V490-$U490)</f>
        <v/>
      </c>
      <c r="Y490" s="9">
        <f>IF($B490="","",IFERROR($T490/$D490,0))</f>
        <v/>
      </c>
    </row>
    <row r="491" ht="21" customHeight="1">
      <c r="A491" s="3" t="n"/>
      <c r="B491" s="3" t="n"/>
      <c r="C491" s="16">
        <f>IF($B491="","",IFERROR(VLOOKUP($B491,'Cartera'!$A$5:$AC$104,5,FALSE),""))</f>
        <v/>
      </c>
      <c r="D491" s="10">
        <f>IF($B491="","",IFERROR(VLOOKUP($B491,'Cartera'!$A$5:$AC$104,14,FALSE),0))</f>
        <v/>
      </c>
      <c r="E491" s="10">
        <f>IF($B491="","",IFERROR(VLOOKUP($B491,'Cartera'!$A$5:$AC$104,20,FALSE)*(1+$F491)^($A491-2026),0))</f>
        <v/>
      </c>
      <c r="F491" s="11">
        <f>IF($B491="","",IFERROR(VLOOKUP($B491,'Cartera'!$A$5:$AC$104,21,FALSE),0))</f>
        <v/>
      </c>
      <c r="G491" s="10">
        <f>IF($B491="","",$E491*12)</f>
        <v/>
      </c>
      <c r="H491" s="11">
        <f>IF($B491="","",IFERROR(VLOOKUP($B491,'Cartera'!$A$5:$AC$104,25,FALSE),'Proyección 5 años'!$E$4))</f>
        <v/>
      </c>
      <c r="I491" s="10">
        <f>IF($B491="","",$G491*$H491)</f>
        <v/>
      </c>
      <c r="J491" s="10">
        <f>IF($B491="","",IFERROR(VLOOKUP($B491,'Cartera'!$A$5:$AC$104,22,FALSE)*12,0))</f>
        <v/>
      </c>
      <c r="K491" s="10">
        <f>IF($B491="","",IFERROR(VLOOKUP($B491,'Cartera'!$A$5:$AC$104,23,FALSE),0))</f>
        <v/>
      </c>
      <c r="L491" s="10">
        <f>IF($B491="","",IFERROR(VLOOKUP($B491,'Cartera'!$A$5:$AC$104,24,FALSE),0))</f>
        <v/>
      </c>
      <c r="M491" s="10">
        <f>IF($B491="","",$I491*'Proyección 5 años'!$E$3)</f>
        <v/>
      </c>
      <c r="N491" s="10">
        <f>IF($B491="","",$I491*'Proyección 5 años'!$B$4)</f>
        <v/>
      </c>
      <c r="O491" s="10">
        <f>IF($B491="","",SUM($J491:$N491))</f>
        <v/>
      </c>
      <c r="P491" s="10">
        <f>IF($B491="","",IFERROR(VLOOKUP($B491,'Cartera'!$A$5:$AC$104,15,FALSE)*VLOOKUP($B491,'Cartera'!$A$5:$AC$104,17,FALSE),0))</f>
        <v/>
      </c>
      <c r="Q491" s="10">
        <f>IF($B491="","",$D491*'Proyección 5 años'!$E$5)</f>
        <v/>
      </c>
      <c r="R491" s="10">
        <f>IF($B491="","",$I491-SUM($J491:$N491,$P491:$Q491))</f>
        <v/>
      </c>
      <c r="S491" s="10">
        <f>IF($B491="","",IF($R491&gt;0,$R491*'Proyección 5 años'!$B$5,0))</f>
        <v/>
      </c>
      <c r="T491" s="10">
        <f>IF($B491="","",$R491-$S491)</f>
        <v/>
      </c>
      <c r="U491" s="10">
        <f>IF($B491="","",MAX(0,IFERROR(VLOOKUP($B491,'Cartera'!$A$5:$AC$104,15,FALSE)-($A491-2026+1)*VLOOKUP($B491,'Cartera'!$A$5:$AC$104,19,FALSE)*12*0.55,0)))</f>
        <v/>
      </c>
      <c r="V491" s="10">
        <f>IF($B491="","",$D491*(1+'Proyección 5 años'!$B$3)^($A491-2026))</f>
        <v/>
      </c>
      <c r="W491" s="11">
        <f>IF($B491="","",'Proyección 5 años'!$B$3)</f>
        <v/>
      </c>
      <c r="X491" s="10">
        <f>IF($B491="","",$V491-$U491)</f>
        <v/>
      </c>
      <c r="Y491" s="11">
        <f>IF($B491="","",IFERROR($T491/$D491,0))</f>
        <v/>
      </c>
    </row>
    <row r="492" ht="21" customHeight="1">
      <c r="A492" s="3" t="n"/>
      <c r="B492" s="3" t="n"/>
      <c r="C492" s="15">
        <f>IF($B492="","",IFERROR(VLOOKUP($B492,'Cartera'!$A$5:$AC$104,5,FALSE),""))</f>
        <v/>
      </c>
      <c r="D492" s="7">
        <f>IF($B492="","",IFERROR(VLOOKUP($B492,'Cartera'!$A$5:$AC$104,14,FALSE),0))</f>
        <v/>
      </c>
      <c r="E492" s="7">
        <f>IF($B492="","",IFERROR(VLOOKUP($B492,'Cartera'!$A$5:$AC$104,20,FALSE)*(1+$F492)^($A492-2026),0))</f>
        <v/>
      </c>
      <c r="F492" s="9">
        <f>IF($B492="","",IFERROR(VLOOKUP($B492,'Cartera'!$A$5:$AC$104,21,FALSE),0))</f>
        <v/>
      </c>
      <c r="G492" s="7">
        <f>IF($B492="","",$E492*12)</f>
        <v/>
      </c>
      <c r="H492" s="9">
        <f>IF($B492="","",IFERROR(VLOOKUP($B492,'Cartera'!$A$5:$AC$104,25,FALSE),'Proyección 5 años'!$E$4))</f>
        <v/>
      </c>
      <c r="I492" s="7">
        <f>IF($B492="","",$G492*$H492)</f>
        <v/>
      </c>
      <c r="J492" s="7">
        <f>IF($B492="","",IFERROR(VLOOKUP($B492,'Cartera'!$A$5:$AC$104,22,FALSE)*12,0))</f>
        <v/>
      </c>
      <c r="K492" s="7">
        <f>IF($B492="","",IFERROR(VLOOKUP($B492,'Cartera'!$A$5:$AC$104,23,FALSE),0))</f>
        <v/>
      </c>
      <c r="L492" s="7">
        <f>IF($B492="","",IFERROR(VLOOKUP($B492,'Cartera'!$A$5:$AC$104,24,FALSE),0))</f>
        <v/>
      </c>
      <c r="M492" s="7">
        <f>IF($B492="","",$I492*'Proyección 5 años'!$E$3)</f>
        <v/>
      </c>
      <c r="N492" s="7">
        <f>IF($B492="","",$I492*'Proyección 5 años'!$B$4)</f>
        <v/>
      </c>
      <c r="O492" s="7">
        <f>IF($B492="","",SUM($J492:$N492))</f>
        <v/>
      </c>
      <c r="P492" s="7">
        <f>IF($B492="","",IFERROR(VLOOKUP($B492,'Cartera'!$A$5:$AC$104,15,FALSE)*VLOOKUP($B492,'Cartera'!$A$5:$AC$104,17,FALSE),0))</f>
        <v/>
      </c>
      <c r="Q492" s="7">
        <f>IF($B492="","",$D492*'Proyección 5 años'!$E$5)</f>
        <v/>
      </c>
      <c r="R492" s="7">
        <f>IF($B492="","",$I492-SUM($J492:$N492,$P492:$Q492))</f>
        <v/>
      </c>
      <c r="S492" s="7">
        <f>IF($B492="","",IF($R492&gt;0,$R492*'Proyección 5 años'!$B$5,0))</f>
        <v/>
      </c>
      <c r="T492" s="7">
        <f>IF($B492="","",$R492-$S492)</f>
        <v/>
      </c>
      <c r="U492" s="7">
        <f>IF($B492="","",MAX(0,IFERROR(VLOOKUP($B492,'Cartera'!$A$5:$AC$104,15,FALSE)-($A492-2026+1)*VLOOKUP($B492,'Cartera'!$A$5:$AC$104,19,FALSE)*12*0.55,0)))</f>
        <v/>
      </c>
      <c r="V492" s="7">
        <f>IF($B492="","",$D492*(1+'Proyección 5 años'!$B$3)^($A492-2026))</f>
        <v/>
      </c>
      <c r="W492" s="9">
        <f>IF($B492="","",'Proyección 5 años'!$B$3)</f>
        <v/>
      </c>
      <c r="X492" s="7">
        <f>IF($B492="","",$V492-$U492)</f>
        <v/>
      </c>
      <c r="Y492" s="9">
        <f>IF($B492="","",IFERROR($T492/$D492,0))</f>
        <v/>
      </c>
    </row>
    <row r="493" ht="21" customHeight="1">
      <c r="A493" s="3" t="n"/>
      <c r="B493" s="3" t="n"/>
      <c r="C493" s="16">
        <f>IF($B493="","",IFERROR(VLOOKUP($B493,'Cartera'!$A$5:$AC$104,5,FALSE),""))</f>
        <v/>
      </c>
      <c r="D493" s="10">
        <f>IF($B493="","",IFERROR(VLOOKUP($B493,'Cartera'!$A$5:$AC$104,14,FALSE),0))</f>
        <v/>
      </c>
      <c r="E493" s="10">
        <f>IF($B493="","",IFERROR(VLOOKUP($B493,'Cartera'!$A$5:$AC$104,20,FALSE)*(1+$F493)^($A493-2026),0))</f>
        <v/>
      </c>
      <c r="F493" s="11">
        <f>IF($B493="","",IFERROR(VLOOKUP($B493,'Cartera'!$A$5:$AC$104,21,FALSE),0))</f>
        <v/>
      </c>
      <c r="G493" s="10">
        <f>IF($B493="","",$E493*12)</f>
        <v/>
      </c>
      <c r="H493" s="11">
        <f>IF($B493="","",IFERROR(VLOOKUP($B493,'Cartera'!$A$5:$AC$104,25,FALSE),'Proyección 5 años'!$E$4))</f>
        <v/>
      </c>
      <c r="I493" s="10">
        <f>IF($B493="","",$G493*$H493)</f>
        <v/>
      </c>
      <c r="J493" s="10">
        <f>IF($B493="","",IFERROR(VLOOKUP($B493,'Cartera'!$A$5:$AC$104,22,FALSE)*12,0))</f>
        <v/>
      </c>
      <c r="K493" s="10">
        <f>IF($B493="","",IFERROR(VLOOKUP($B493,'Cartera'!$A$5:$AC$104,23,FALSE),0))</f>
        <v/>
      </c>
      <c r="L493" s="10">
        <f>IF($B493="","",IFERROR(VLOOKUP($B493,'Cartera'!$A$5:$AC$104,24,FALSE),0))</f>
        <v/>
      </c>
      <c r="M493" s="10">
        <f>IF($B493="","",$I493*'Proyección 5 años'!$E$3)</f>
        <v/>
      </c>
      <c r="N493" s="10">
        <f>IF($B493="","",$I493*'Proyección 5 años'!$B$4)</f>
        <v/>
      </c>
      <c r="O493" s="10">
        <f>IF($B493="","",SUM($J493:$N493))</f>
        <v/>
      </c>
      <c r="P493" s="10">
        <f>IF($B493="","",IFERROR(VLOOKUP($B493,'Cartera'!$A$5:$AC$104,15,FALSE)*VLOOKUP($B493,'Cartera'!$A$5:$AC$104,17,FALSE),0))</f>
        <v/>
      </c>
      <c r="Q493" s="10">
        <f>IF($B493="","",$D493*'Proyección 5 años'!$E$5)</f>
        <v/>
      </c>
      <c r="R493" s="10">
        <f>IF($B493="","",$I493-SUM($J493:$N493,$P493:$Q493))</f>
        <v/>
      </c>
      <c r="S493" s="10">
        <f>IF($B493="","",IF($R493&gt;0,$R493*'Proyección 5 años'!$B$5,0))</f>
        <v/>
      </c>
      <c r="T493" s="10">
        <f>IF($B493="","",$R493-$S493)</f>
        <v/>
      </c>
      <c r="U493" s="10">
        <f>IF($B493="","",MAX(0,IFERROR(VLOOKUP($B493,'Cartera'!$A$5:$AC$104,15,FALSE)-($A493-2026+1)*VLOOKUP($B493,'Cartera'!$A$5:$AC$104,19,FALSE)*12*0.55,0)))</f>
        <v/>
      </c>
      <c r="V493" s="10">
        <f>IF($B493="","",$D493*(1+'Proyección 5 años'!$B$3)^($A493-2026))</f>
        <v/>
      </c>
      <c r="W493" s="11">
        <f>IF($B493="","",'Proyección 5 años'!$B$3)</f>
        <v/>
      </c>
      <c r="X493" s="10">
        <f>IF($B493="","",$V493-$U493)</f>
        <v/>
      </c>
      <c r="Y493" s="11">
        <f>IF($B493="","",IFERROR($T493/$D493,0))</f>
        <v/>
      </c>
    </row>
    <row r="494" ht="21" customHeight="1">
      <c r="A494" s="3" t="n"/>
      <c r="B494" s="3" t="n"/>
      <c r="C494" s="15">
        <f>IF($B494="","",IFERROR(VLOOKUP($B494,'Cartera'!$A$5:$AC$104,5,FALSE),""))</f>
        <v/>
      </c>
      <c r="D494" s="7">
        <f>IF($B494="","",IFERROR(VLOOKUP($B494,'Cartera'!$A$5:$AC$104,14,FALSE),0))</f>
        <v/>
      </c>
      <c r="E494" s="7">
        <f>IF($B494="","",IFERROR(VLOOKUP($B494,'Cartera'!$A$5:$AC$104,20,FALSE)*(1+$F494)^($A494-2026),0))</f>
        <v/>
      </c>
      <c r="F494" s="9">
        <f>IF($B494="","",IFERROR(VLOOKUP($B494,'Cartera'!$A$5:$AC$104,21,FALSE),0))</f>
        <v/>
      </c>
      <c r="G494" s="7">
        <f>IF($B494="","",$E494*12)</f>
        <v/>
      </c>
      <c r="H494" s="9">
        <f>IF($B494="","",IFERROR(VLOOKUP($B494,'Cartera'!$A$5:$AC$104,25,FALSE),'Proyección 5 años'!$E$4))</f>
        <v/>
      </c>
      <c r="I494" s="7">
        <f>IF($B494="","",$G494*$H494)</f>
        <v/>
      </c>
      <c r="J494" s="7">
        <f>IF($B494="","",IFERROR(VLOOKUP($B494,'Cartera'!$A$5:$AC$104,22,FALSE)*12,0))</f>
        <v/>
      </c>
      <c r="K494" s="7">
        <f>IF($B494="","",IFERROR(VLOOKUP($B494,'Cartera'!$A$5:$AC$104,23,FALSE),0))</f>
        <v/>
      </c>
      <c r="L494" s="7">
        <f>IF($B494="","",IFERROR(VLOOKUP($B494,'Cartera'!$A$5:$AC$104,24,FALSE),0))</f>
        <v/>
      </c>
      <c r="M494" s="7">
        <f>IF($B494="","",$I494*'Proyección 5 años'!$E$3)</f>
        <v/>
      </c>
      <c r="N494" s="7">
        <f>IF($B494="","",$I494*'Proyección 5 años'!$B$4)</f>
        <v/>
      </c>
      <c r="O494" s="7">
        <f>IF($B494="","",SUM($J494:$N494))</f>
        <v/>
      </c>
      <c r="P494" s="7">
        <f>IF($B494="","",IFERROR(VLOOKUP($B494,'Cartera'!$A$5:$AC$104,15,FALSE)*VLOOKUP($B494,'Cartera'!$A$5:$AC$104,17,FALSE),0))</f>
        <v/>
      </c>
      <c r="Q494" s="7">
        <f>IF($B494="","",$D494*'Proyección 5 años'!$E$5)</f>
        <v/>
      </c>
      <c r="R494" s="7">
        <f>IF($B494="","",$I494-SUM($J494:$N494,$P494:$Q494))</f>
        <v/>
      </c>
      <c r="S494" s="7">
        <f>IF($B494="","",IF($R494&gt;0,$R494*'Proyección 5 años'!$B$5,0))</f>
        <v/>
      </c>
      <c r="T494" s="7">
        <f>IF($B494="","",$R494-$S494)</f>
        <v/>
      </c>
      <c r="U494" s="7">
        <f>IF($B494="","",MAX(0,IFERROR(VLOOKUP($B494,'Cartera'!$A$5:$AC$104,15,FALSE)-($A494-2026+1)*VLOOKUP($B494,'Cartera'!$A$5:$AC$104,19,FALSE)*12*0.55,0)))</f>
        <v/>
      </c>
      <c r="V494" s="7">
        <f>IF($B494="","",$D494*(1+'Proyección 5 años'!$B$3)^($A494-2026))</f>
        <v/>
      </c>
      <c r="W494" s="9">
        <f>IF($B494="","",'Proyección 5 años'!$B$3)</f>
        <v/>
      </c>
      <c r="X494" s="7">
        <f>IF($B494="","",$V494-$U494)</f>
        <v/>
      </c>
      <c r="Y494" s="9">
        <f>IF($B494="","",IFERROR($T494/$D494,0))</f>
        <v/>
      </c>
    </row>
    <row r="495" ht="21" customHeight="1">
      <c r="A495" s="3" t="n"/>
      <c r="B495" s="3" t="n"/>
      <c r="C495" s="16">
        <f>IF($B495="","",IFERROR(VLOOKUP($B495,'Cartera'!$A$5:$AC$104,5,FALSE),""))</f>
        <v/>
      </c>
      <c r="D495" s="10">
        <f>IF($B495="","",IFERROR(VLOOKUP($B495,'Cartera'!$A$5:$AC$104,14,FALSE),0))</f>
        <v/>
      </c>
      <c r="E495" s="10">
        <f>IF($B495="","",IFERROR(VLOOKUP($B495,'Cartera'!$A$5:$AC$104,20,FALSE)*(1+$F495)^($A495-2026),0))</f>
        <v/>
      </c>
      <c r="F495" s="11">
        <f>IF($B495="","",IFERROR(VLOOKUP($B495,'Cartera'!$A$5:$AC$104,21,FALSE),0))</f>
        <v/>
      </c>
      <c r="G495" s="10">
        <f>IF($B495="","",$E495*12)</f>
        <v/>
      </c>
      <c r="H495" s="11">
        <f>IF($B495="","",IFERROR(VLOOKUP($B495,'Cartera'!$A$5:$AC$104,25,FALSE),'Proyección 5 años'!$E$4))</f>
        <v/>
      </c>
      <c r="I495" s="10">
        <f>IF($B495="","",$G495*$H495)</f>
        <v/>
      </c>
      <c r="J495" s="10">
        <f>IF($B495="","",IFERROR(VLOOKUP($B495,'Cartera'!$A$5:$AC$104,22,FALSE)*12,0))</f>
        <v/>
      </c>
      <c r="K495" s="10">
        <f>IF($B495="","",IFERROR(VLOOKUP($B495,'Cartera'!$A$5:$AC$104,23,FALSE),0))</f>
        <v/>
      </c>
      <c r="L495" s="10">
        <f>IF($B495="","",IFERROR(VLOOKUP($B495,'Cartera'!$A$5:$AC$104,24,FALSE),0))</f>
        <v/>
      </c>
      <c r="M495" s="10">
        <f>IF($B495="","",$I495*'Proyección 5 años'!$E$3)</f>
        <v/>
      </c>
      <c r="N495" s="10">
        <f>IF($B495="","",$I495*'Proyección 5 años'!$B$4)</f>
        <v/>
      </c>
      <c r="O495" s="10">
        <f>IF($B495="","",SUM($J495:$N495))</f>
        <v/>
      </c>
      <c r="P495" s="10">
        <f>IF($B495="","",IFERROR(VLOOKUP($B495,'Cartera'!$A$5:$AC$104,15,FALSE)*VLOOKUP($B495,'Cartera'!$A$5:$AC$104,17,FALSE),0))</f>
        <v/>
      </c>
      <c r="Q495" s="10">
        <f>IF($B495="","",$D495*'Proyección 5 años'!$E$5)</f>
        <v/>
      </c>
      <c r="R495" s="10">
        <f>IF($B495="","",$I495-SUM($J495:$N495,$P495:$Q495))</f>
        <v/>
      </c>
      <c r="S495" s="10">
        <f>IF($B495="","",IF($R495&gt;0,$R495*'Proyección 5 años'!$B$5,0))</f>
        <v/>
      </c>
      <c r="T495" s="10">
        <f>IF($B495="","",$R495-$S495)</f>
        <v/>
      </c>
      <c r="U495" s="10">
        <f>IF($B495="","",MAX(0,IFERROR(VLOOKUP($B495,'Cartera'!$A$5:$AC$104,15,FALSE)-($A495-2026+1)*VLOOKUP($B495,'Cartera'!$A$5:$AC$104,19,FALSE)*12*0.55,0)))</f>
        <v/>
      </c>
      <c r="V495" s="10">
        <f>IF($B495="","",$D495*(1+'Proyección 5 años'!$B$3)^($A495-2026))</f>
        <v/>
      </c>
      <c r="W495" s="11">
        <f>IF($B495="","",'Proyección 5 años'!$B$3)</f>
        <v/>
      </c>
      <c r="X495" s="10">
        <f>IF($B495="","",$V495-$U495)</f>
        <v/>
      </c>
      <c r="Y495" s="11">
        <f>IF($B495="","",IFERROR($T495/$D495,0))</f>
        <v/>
      </c>
    </row>
    <row r="496" ht="21" customHeight="1">
      <c r="A496" s="3" t="n"/>
      <c r="B496" s="3" t="n"/>
      <c r="C496" s="15">
        <f>IF($B496="","",IFERROR(VLOOKUP($B496,'Cartera'!$A$5:$AC$104,5,FALSE),""))</f>
        <v/>
      </c>
      <c r="D496" s="7">
        <f>IF($B496="","",IFERROR(VLOOKUP($B496,'Cartera'!$A$5:$AC$104,14,FALSE),0))</f>
        <v/>
      </c>
      <c r="E496" s="7">
        <f>IF($B496="","",IFERROR(VLOOKUP($B496,'Cartera'!$A$5:$AC$104,20,FALSE)*(1+$F496)^($A496-2026),0))</f>
        <v/>
      </c>
      <c r="F496" s="9">
        <f>IF($B496="","",IFERROR(VLOOKUP($B496,'Cartera'!$A$5:$AC$104,21,FALSE),0))</f>
        <v/>
      </c>
      <c r="G496" s="7">
        <f>IF($B496="","",$E496*12)</f>
        <v/>
      </c>
      <c r="H496" s="9">
        <f>IF($B496="","",IFERROR(VLOOKUP($B496,'Cartera'!$A$5:$AC$104,25,FALSE),'Proyección 5 años'!$E$4))</f>
        <v/>
      </c>
      <c r="I496" s="7">
        <f>IF($B496="","",$G496*$H496)</f>
        <v/>
      </c>
      <c r="J496" s="7">
        <f>IF($B496="","",IFERROR(VLOOKUP($B496,'Cartera'!$A$5:$AC$104,22,FALSE)*12,0))</f>
        <v/>
      </c>
      <c r="K496" s="7">
        <f>IF($B496="","",IFERROR(VLOOKUP($B496,'Cartera'!$A$5:$AC$104,23,FALSE),0))</f>
        <v/>
      </c>
      <c r="L496" s="7">
        <f>IF($B496="","",IFERROR(VLOOKUP($B496,'Cartera'!$A$5:$AC$104,24,FALSE),0))</f>
        <v/>
      </c>
      <c r="M496" s="7">
        <f>IF($B496="","",$I496*'Proyección 5 años'!$E$3)</f>
        <v/>
      </c>
      <c r="N496" s="7">
        <f>IF($B496="","",$I496*'Proyección 5 años'!$B$4)</f>
        <v/>
      </c>
      <c r="O496" s="7">
        <f>IF($B496="","",SUM($J496:$N496))</f>
        <v/>
      </c>
      <c r="P496" s="7">
        <f>IF($B496="","",IFERROR(VLOOKUP($B496,'Cartera'!$A$5:$AC$104,15,FALSE)*VLOOKUP($B496,'Cartera'!$A$5:$AC$104,17,FALSE),0))</f>
        <v/>
      </c>
      <c r="Q496" s="7">
        <f>IF($B496="","",$D496*'Proyección 5 años'!$E$5)</f>
        <v/>
      </c>
      <c r="R496" s="7">
        <f>IF($B496="","",$I496-SUM($J496:$N496,$P496:$Q496))</f>
        <v/>
      </c>
      <c r="S496" s="7">
        <f>IF($B496="","",IF($R496&gt;0,$R496*'Proyección 5 años'!$B$5,0))</f>
        <v/>
      </c>
      <c r="T496" s="7">
        <f>IF($B496="","",$R496-$S496)</f>
        <v/>
      </c>
      <c r="U496" s="7">
        <f>IF($B496="","",MAX(0,IFERROR(VLOOKUP($B496,'Cartera'!$A$5:$AC$104,15,FALSE)-($A496-2026+1)*VLOOKUP($B496,'Cartera'!$A$5:$AC$104,19,FALSE)*12*0.55,0)))</f>
        <v/>
      </c>
      <c r="V496" s="7">
        <f>IF($B496="","",$D496*(1+'Proyección 5 años'!$B$3)^($A496-2026))</f>
        <v/>
      </c>
      <c r="W496" s="9">
        <f>IF($B496="","",'Proyección 5 años'!$B$3)</f>
        <v/>
      </c>
      <c r="X496" s="7">
        <f>IF($B496="","",$V496-$U496)</f>
        <v/>
      </c>
      <c r="Y496" s="9">
        <f>IF($B496="","",IFERROR($T496/$D496,0))</f>
        <v/>
      </c>
    </row>
    <row r="497" ht="21" customHeight="1">
      <c r="A497" s="3" t="n"/>
      <c r="B497" s="3" t="n"/>
      <c r="C497" s="16">
        <f>IF($B497="","",IFERROR(VLOOKUP($B497,'Cartera'!$A$5:$AC$104,5,FALSE),""))</f>
        <v/>
      </c>
      <c r="D497" s="10">
        <f>IF($B497="","",IFERROR(VLOOKUP($B497,'Cartera'!$A$5:$AC$104,14,FALSE),0))</f>
        <v/>
      </c>
      <c r="E497" s="10">
        <f>IF($B497="","",IFERROR(VLOOKUP($B497,'Cartera'!$A$5:$AC$104,20,FALSE)*(1+$F497)^($A497-2026),0))</f>
        <v/>
      </c>
      <c r="F497" s="11">
        <f>IF($B497="","",IFERROR(VLOOKUP($B497,'Cartera'!$A$5:$AC$104,21,FALSE),0))</f>
        <v/>
      </c>
      <c r="G497" s="10">
        <f>IF($B497="","",$E497*12)</f>
        <v/>
      </c>
      <c r="H497" s="11">
        <f>IF($B497="","",IFERROR(VLOOKUP($B497,'Cartera'!$A$5:$AC$104,25,FALSE),'Proyección 5 años'!$E$4))</f>
        <v/>
      </c>
      <c r="I497" s="10">
        <f>IF($B497="","",$G497*$H497)</f>
        <v/>
      </c>
      <c r="J497" s="10">
        <f>IF($B497="","",IFERROR(VLOOKUP($B497,'Cartera'!$A$5:$AC$104,22,FALSE)*12,0))</f>
        <v/>
      </c>
      <c r="K497" s="10">
        <f>IF($B497="","",IFERROR(VLOOKUP($B497,'Cartera'!$A$5:$AC$104,23,FALSE),0))</f>
        <v/>
      </c>
      <c r="L497" s="10">
        <f>IF($B497="","",IFERROR(VLOOKUP($B497,'Cartera'!$A$5:$AC$104,24,FALSE),0))</f>
        <v/>
      </c>
      <c r="M497" s="10">
        <f>IF($B497="","",$I497*'Proyección 5 años'!$E$3)</f>
        <v/>
      </c>
      <c r="N497" s="10">
        <f>IF($B497="","",$I497*'Proyección 5 años'!$B$4)</f>
        <v/>
      </c>
      <c r="O497" s="10">
        <f>IF($B497="","",SUM($J497:$N497))</f>
        <v/>
      </c>
      <c r="P497" s="10">
        <f>IF($B497="","",IFERROR(VLOOKUP($B497,'Cartera'!$A$5:$AC$104,15,FALSE)*VLOOKUP($B497,'Cartera'!$A$5:$AC$104,17,FALSE),0))</f>
        <v/>
      </c>
      <c r="Q497" s="10">
        <f>IF($B497="","",$D497*'Proyección 5 años'!$E$5)</f>
        <v/>
      </c>
      <c r="R497" s="10">
        <f>IF($B497="","",$I497-SUM($J497:$N497,$P497:$Q497))</f>
        <v/>
      </c>
      <c r="S497" s="10">
        <f>IF($B497="","",IF($R497&gt;0,$R497*'Proyección 5 años'!$B$5,0))</f>
        <v/>
      </c>
      <c r="T497" s="10">
        <f>IF($B497="","",$R497-$S497)</f>
        <v/>
      </c>
      <c r="U497" s="10">
        <f>IF($B497="","",MAX(0,IFERROR(VLOOKUP($B497,'Cartera'!$A$5:$AC$104,15,FALSE)-($A497-2026+1)*VLOOKUP($B497,'Cartera'!$A$5:$AC$104,19,FALSE)*12*0.55,0)))</f>
        <v/>
      </c>
      <c r="V497" s="10">
        <f>IF($B497="","",$D497*(1+'Proyección 5 años'!$B$3)^($A497-2026))</f>
        <v/>
      </c>
      <c r="W497" s="11">
        <f>IF($B497="","",'Proyección 5 años'!$B$3)</f>
        <v/>
      </c>
      <c r="X497" s="10">
        <f>IF($B497="","",$V497-$U497)</f>
        <v/>
      </c>
      <c r="Y497" s="11">
        <f>IF($B497="","",IFERROR($T497/$D497,0))</f>
        <v/>
      </c>
    </row>
    <row r="498" ht="21" customHeight="1">
      <c r="A498" s="3" t="n"/>
      <c r="B498" s="3" t="n"/>
      <c r="C498" s="15">
        <f>IF($B498="","",IFERROR(VLOOKUP($B498,'Cartera'!$A$5:$AC$104,5,FALSE),""))</f>
        <v/>
      </c>
      <c r="D498" s="7">
        <f>IF($B498="","",IFERROR(VLOOKUP($B498,'Cartera'!$A$5:$AC$104,14,FALSE),0))</f>
        <v/>
      </c>
      <c r="E498" s="7">
        <f>IF($B498="","",IFERROR(VLOOKUP($B498,'Cartera'!$A$5:$AC$104,20,FALSE)*(1+$F498)^($A498-2026),0))</f>
        <v/>
      </c>
      <c r="F498" s="9">
        <f>IF($B498="","",IFERROR(VLOOKUP($B498,'Cartera'!$A$5:$AC$104,21,FALSE),0))</f>
        <v/>
      </c>
      <c r="G498" s="7">
        <f>IF($B498="","",$E498*12)</f>
        <v/>
      </c>
      <c r="H498" s="9">
        <f>IF($B498="","",IFERROR(VLOOKUP($B498,'Cartera'!$A$5:$AC$104,25,FALSE),'Proyección 5 años'!$E$4))</f>
        <v/>
      </c>
      <c r="I498" s="7">
        <f>IF($B498="","",$G498*$H498)</f>
        <v/>
      </c>
      <c r="J498" s="7">
        <f>IF($B498="","",IFERROR(VLOOKUP($B498,'Cartera'!$A$5:$AC$104,22,FALSE)*12,0))</f>
        <v/>
      </c>
      <c r="K498" s="7">
        <f>IF($B498="","",IFERROR(VLOOKUP($B498,'Cartera'!$A$5:$AC$104,23,FALSE),0))</f>
        <v/>
      </c>
      <c r="L498" s="7">
        <f>IF($B498="","",IFERROR(VLOOKUP($B498,'Cartera'!$A$5:$AC$104,24,FALSE),0))</f>
        <v/>
      </c>
      <c r="M498" s="7">
        <f>IF($B498="","",$I498*'Proyección 5 años'!$E$3)</f>
        <v/>
      </c>
      <c r="N498" s="7">
        <f>IF($B498="","",$I498*'Proyección 5 años'!$B$4)</f>
        <v/>
      </c>
      <c r="O498" s="7">
        <f>IF($B498="","",SUM($J498:$N498))</f>
        <v/>
      </c>
      <c r="P498" s="7">
        <f>IF($B498="","",IFERROR(VLOOKUP($B498,'Cartera'!$A$5:$AC$104,15,FALSE)*VLOOKUP($B498,'Cartera'!$A$5:$AC$104,17,FALSE),0))</f>
        <v/>
      </c>
      <c r="Q498" s="7">
        <f>IF($B498="","",$D498*'Proyección 5 años'!$E$5)</f>
        <v/>
      </c>
      <c r="R498" s="7">
        <f>IF($B498="","",$I498-SUM($J498:$N498,$P498:$Q498))</f>
        <v/>
      </c>
      <c r="S498" s="7">
        <f>IF($B498="","",IF($R498&gt;0,$R498*'Proyección 5 años'!$B$5,0))</f>
        <v/>
      </c>
      <c r="T498" s="7">
        <f>IF($B498="","",$R498-$S498)</f>
        <v/>
      </c>
      <c r="U498" s="7">
        <f>IF($B498="","",MAX(0,IFERROR(VLOOKUP($B498,'Cartera'!$A$5:$AC$104,15,FALSE)-($A498-2026+1)*VLOOKUP($B498,'Cartera'!$A$5:$AC$104,19,FALSE)*12*0.55,0)))</f>
        <v/>
      </c>
      <c r="V498" s="7">
        <f>IF($B498="","",$D498*(1+'Proyección 5 años'!$B$3)^($A498-2026))</f>
        <v/>
      </c>
      <c r="W498" s="9">
        <f>IF($B498="","",'Proyección 5 años'!$B$3)</f>
        <v/>
      </c>
      <c r="X498" s="7">
        <f>IF($B498="","",$V498-$U498)</f>
        <v/>
      </c>
      <c r="Y498" s="9">
        <f>IF($B498="","",IFERROR($T498/$D498,0))</f>
        <v/>
      </c>
    </row>
    <row r="499" ht="21" customHeight="1">
      <c r="A499" s="3" t="n"/>
      <c r="B499" s="3" t="n"/>
      <c r="C499" s="16">
        <f>IF($B499="","",IFERROR(VLOOKUP($B499,'Cartera'!$A$5:$AC$104,5,FALSE),""))</f>
        <v/>
      </c>
      <c r="D499" s="10">
        <f>IF($B499="","",IFERROR(VLOOKUP($B499,'Cartera'!$A$5:$AC$104,14,FALSE),0))</f>
        <v/>
      </c>
      <c r="E499" s="10">
        <f>IF($B499="","",IFERROR(VLOOKUP($B499,'Cartera'!$A$5:$AC$104,20,FALSE)*(1+$F499)^($A499-2026),0))</f>
        <v/>
      </c>
      <c r="F499" s="11">
        <f>IF($B499="","",IFERROR(VLOOKUP($B499,'Cartera'!$A$5:$AC$104,21,FALSE),0))</f>
        <v/>
      </c>
      <c r="G499" s="10">
        <f>IF($B499="","",$E499*12)</f>
        <v/>
      </c>
      <c r="H499" s="11">
        <f>IF($B499="","",IFERROR(VLOOKUP($B499,'Cartera'!$A$5:$AC$104,25,FALSE),'Proyección 5 años'!$E$4))</f>
        <v/>
      </c>
      <c r="I499" s="10">
        <f>IF($B499="","",$G499*$H499)</f>
        <v/>
      </c>
      <c r="J499" s="10">
        <f>IF($B499="","",IFERROR(VLOOKUP($B499,'Cartera'!$A$5:$AC$104,22,FALSE)*12,0))</f>
        <v/>
      </c>
      <c r="K499" s="10">
        <f>IF($B499="","",IFERROR(VLOOKUP($B499,'Cartera'!$A$5:$AC$104,23,FALSE),0))</f>
        <v/>
      </c>
      <c r="L499" s="10">
        <f>IF($B499="","",IFERROR(VLOOKUP($B499,'Cartera'!$A$5:$AC$104,24,FALSE),0))</f>
        <v/>
      </c>
      <c r="M499" s="10">
        <f>IF($B499="","",$I499*'Proyección 5 años'!$E$3)</f>
        <v/>
      </c>
      <c r="N499" s="10">
        <f>IF($B499="","",$I499*'Proyección 5 años'!$B$4)</f>
        <v/>
      </c>
      <c r="O499" s="10">
        <f>IF($B499="","",SUM($J499:$N499))</f>
        <v/>
      </c>
      <c r="P499" s="10">
        <f>IF($B499="","",IFERROR(VLOOKUP($B499,'Cartera'!$A$5:$AC$104,15,FALSE)*VLOOKUP($B499,'Cartera'!$A$5:$AC$104,17,FALSE),0))</f>
        <v/>
      </c>
      <c r="Q499" s="10">
        <f>IF($B499="","",$D499*'Proyección 5 años'!$E$5)</f>
        <v/>
      </c>
      <c r="R499" s="10">
        <f>IF($B499="","",$I499-SUM($J499:$N499,$P499:$Q499))</f>
        <v/>
      </c>
      <c r="S499" s="10">
        <f>IF($B499="","",IF($R499&gt;0,$R499*'Proyección 5 años'!$B$5,0))</f>
        <v/>
      </c>
      <c r="T499" s="10">
        <f>IF($B499="","",$R499-$S499)</f>
        <v/>
      </c>
      <c r="U499" s="10">
        <f>IF($B499="","",MAX(0,IFERROR(VLOOKUP($B499,'Cartera'!$A$5:$AC$104,15,FALSE)-($A499-2026+1)*VLOOKUP($B499,'Cartera'!$A$5:$AC$104,19,FALSE)*12*0.55,0)))</f>
        <v/>
      </c>
      <c r="V499" s="10">
        <f>IF($B499="","",$D499*(1+'Proyección 5 años'!$B$3)^($A499-2026))</f>
        <v/>
      </c>
      <c r="W499" s="11">
        <f>IF($B499="","",'Proyección 5 años'!$B$3)</f>
        <v/>
      </c>
      <c r="X499" s="10">
        <f>IF($B499="","",$V499-$U499)</f>
        <v/>
      </c>
      <c r="Y499" s="11">
        <f>IF($B499="","",IFERROR($T499/$D499,0))</f>
        <v/>
      </c>
    </row>
    <row r="500" ht="21" customHeight="1">
      <c r="A500" s="3" t="n"/>
      <c r="B500" s="3" t="n"/>
      <c r="C500" s="15">
        <f>IF($B500="","",IFERROR(VLOOKUP($B500,'Cartera'!$A$5:$AC$104,5,FALSE),""))</f>
        <v/>
      </c>
      <c r="D500" s="7">
        <f>IF($B500="","",IFERROR(VLOOKUP($B500,'Cartera'!$A$5:$AC$104,14,FALSE),0))</f>
        <v/>
      </c>
      <c r="E500" s="7">
        <f>IF($B500="","",IFERROR(VLOOKUP($B500,'Cartera'!$A$5:$AC$104,20,FALSE)*(1+$F500)^($A500-2026),0))</f>
        <v/>
      </c>
      <c r="F500" s="9">
        <f>IF($B500="","",IFERROR(VLOOKUP($B500,'Cartera'!$A$5:$AC$104,21,FALSE),0))</f>
        <v/>
      </c>
      <c r="G500" s="7">
        <f>IF($B500="","",$E500*12)</f>
        <v/>
      </c>
      <c r="H500" s="9">
        <f>IF($B500="","",IFERROR(VLOOKUP($B500,'Cartera'!$A$5:$AC$104,25,FALSE),'Proyección 5 años'!$E$4))</f>
        <v/>
      </c>
      <c r="I500" s="7">
        <f>IF($B500="","",$G500*$H500)</f>
        <v/>
      </c>
      <c r="J500" s="7">
        <f>IF($B500="","",IFERROR(VLOOKUP($B500,'Cartera'!$A$5:$AC$104,22,FALSE)*12,0))</f>
        <v/>
      </c>
      <c r="K500" s="7">
        <f>IF($B500="","",IFERROR(VLOOKUP($B500,'Cartera'!$A$5:$AC$104,23,FALSE),0))</f>
        <v/>
      </c>
      <c r="L500" s="7">
        <f>IF($B500="","",IFERROR(VLOOKUP($B500,'Cartera'!$A$5:$AC$104,24,FALSE),0))</f>
        <v/>
      </c>
      <c r="M500" s="7">
        <f>IF($B500="","",$I500*'Proyección 5 años'!$E$3)</f>
        <v/>
      </c>
      <c r="N500" s="7">
        <f>IF($B500="","",$I500*'Proyección 5 años'!$B$4)</f>
        <v/>
      </c>
      <c r="O500" s="7">
        <f>IF($B500="","",SUM($J500:$N500))</f>
        <v/>
      </c>
      <c r="P500" s="7">
        <f>IF($B500="","",IFERROR(VLOOKUP($B500,'Cartera'!$A$5:$AC$104,15,FALSE)*VLOOKUP($B500,'Cartera'!$A$5:$AC$104,17,FALSE),0))</f>
        <v/>
      </c>
      <c r="Q500" s="7">
        <f>IF($B500="","",$D500*'Proyección 5 años'!$E$5)</f>
        <v/>
      </c>
      <c r="R500" s="7">
        <f>IF($B500="","",$I500-SUM($J500:$N500,$P500:$Q500))</f>
        <v/>
      </c>
      <c r="S500" s="7">
        <f>IF($B500="","",IF($R500&gt;0,$R500*'Proyección 5 años'!$B$5,0))</f>
        <v/>
      </c>
      <c r="T500" s="7">
        <f>IF($B500="","",$R500-$S500)</f>
        <v/>
      </c>
      <c r="U500" s="7">
        <f>IF($B500="","",MAX(0,IFERROR(VLOOKUP($B500,'Cartera'!$A$5:$AC$104,15,FALSE)-($A500-2026+1)*VLOOKUP($B500,'Cartera'!$A$5:$AC$104,19,FALSE)*12*0.55,0)))</f>
        <v/>
      </c>
      <c r="V500" s="7">
        <f>IF($B500="","",$D500*(1+'Proyección 5 años'!$B$3)^($A500-2026))</f>
        <v/>
      </c>
      <c r="W500" s="9">
        <f>IF($B500="","",'Proyección 5 años'!$B$3)</f>
        <v/>
      </c>
      <c r="X500" s="7">
        <f>IF($B500="","",$V500-$U500)</f>
        <v/>
      </c>
      <c r="Y500" s="9">
        <f>IF($B500="","",IFERROR($T500/$D500,0))</f>
        <v/>
      </c>
    </row>
    <row r="501" ht="21" customHeight="1">
      <c r="A501" s="3" t="n"/>
      <c r="B501" s="3" t="n"/>
      <c r="C501" s="16">
        <f>IF($B501="","",IFERROR(VLOOKUP($B501,'Cartera'!$A$5:$AC$104,5,FALSE),""))</f>
        <v/>
      </c>
      <c r="D501" s="10">
        <f>IF($B501="","",IFERROR(VLOOKUP($B501,'Cartera'!$A$5:$AC$104,14,FALSE),0))</f>
        <v/>
      </c>
      <c r="E501" s="10">
        <f>IF($B501="","",IFERROR(VLOOKUP($B501,'Cartera'!$A$5:$AC$104,20,FALSE)*(1+$F501)^($A501-2026),0))</f>
        <v/>
      </c>
      <c r="F501" s="11">
        <f>IF($B501="","",IFERROR(VLOOKUP($B501,'Cartera'!$A$5:$AC$104,21,FALSE),0))</f>
        <v/>
      </c>
      <c r="G501" s="10">
        <f>IF($B501="","",$E501*12)</f>
        <v/>
      </c>
      <c r="H501" s="11">
        <f>IF($B501="","",IFERROR(VLOOKUP($B501,'Cartera'!$A$5:$AC$104,25,FALSE),'Proyección 5 años'!$E$4))</f>
        <v/>
      </c>
      <c r="I501" s="10">
        <f>IF($B501="","",$G501*$H501)</f>
        <v/>
      </c>
      <c r="J501" s="10">
        <f>IF($B501="","",IFERROR(VLOOKUP($B501,'Cartera'!$A$5:$AC$104,22,FALSE)*12,0))</f>
        <v/>
      </c>
      <c r="K501" s="10">
        <f>IF($B501="","",IFERROR(VLOOKUP($B501,'Cartera'!$A$5:$AC$104,23,FALSE),0))</f>
        <v/>
      </c>
      <c r="L501" s="10">
        <f>IF($B501="","",IFERROR(VLOOKUP($B501,'Cartera'!$A$5:$AC$104,24,FALSE),0))</f>
        <v/>
      </c>
      <c r="M501" s="10">
        <f>IF($B501="","",$I501*'Proyección 5 años'!$E$3)</f>
        <v/>
      </c>
      <c r="N501" s="10">
        <f>IF($B501="","",$I501*'Proyección 5 años'!$B$4)</f>
        <v/>
      </c>
      <c r="O501" s="10">
        <f>IF($B501="","",SUM($J501:$N501))</f>
        <v/>
      </c>
      <c r="P501" s="10">
        <f>IF($B501="","",IFERROR(VLOOKUP($B501,'Cartera'!$A$5:$AC$104,15,FALSE)*VLOOKUP($B501,'Cartera'!$A$5:$AC$104,17,FALSE),0))</f>
        <v/>
      </c>
      <c r="Q501" s="10">
        <f>IF($B501="","",$D501*'Proyección 5 años'!$E$5)</f>
        <v/>
      </c>
      <c r="R501" s="10">
        <f>IF($B501="","",$I501-SUM($J501:$N501,$P501:$Q501))</f>
        <v/>
      </c>
      <c r="S501" s="10">
        <f>IF($B501="","",IF($R501&gt;0,$R501*'Proyección 5 años'!$B$5,0))</f>
        <v/>
      </c>
      <c r="T501" s="10">
        <f>IF($B501="","",$R501-$S501)</f>
        <v/>
      </c>
      <c r="U501" s="10">
        <f>IF($B501="","",MAX(0,IFERROR(VLOOKUP($B501,'Cartera'!$A$5:$AC$104,15,FALSE)-($A501-2026+1)*VLOOKUP($B501,'Cartera'!$A$5:$AC$104,19,FALSE)*12*0.55,0)))</f>
        <v/>
      </c>
      <c r="V501" s="10">
        <f>IF($B501="","",$D501*(1+'Proyección 5 años'!$B$3)^($A501-2026))</f>
        <v/>
      </c>
      <c r="W501" s="11">
        <f>IF($B501="","",'Proyección 5 años'!$B$3)</f>
        <v/>
      </c>
      <c r="X501" s="10">
        <f>IF($B501="","",$V501-$U501)</f>
        <v/>
      </c>
      <c r="Y501" s="11">
        <f>IF($B501="","",IFERROR($T501/$D501,0))</f>
        <v/>
      </c>
    </row>
    <row r="502" ht="21" customHeight="1">
      <c r="A502" s="3" t="n"/>
      <c r="B502" s="3" t="n"/>
      <c r="C502" s="15">
        <f>IF($B502="","",IFERROR(VLOOKUP($B502,'Cartera'!$A$5:$AC$104,5,FALSE),""))</f>
        <v/>
      </c>
      <c r="D502" s="7">
        <f>IF($B502="","",IFERROR(VLOOKUP($B502,'Cartera'!$A$5:$AC$104,14,FALSE),0))</f>
        <v/>
      </c>
      <c r="E502" s="7">
        <f>IF($B502="","",IFERROR(VLOOKUP($B502,'Cartera'!$A$5:$AC$104,20,FALSE)*(1+$F502)^($A502-2026),0))</f>
        <v/>
      </c>
      <c r="F502" s="9">
        <f>IF($B502="","",IFERROR(VLOOKUP($B502,'Cartera'!$A$5:$AC$104,21,FALSE),0))</f>
        <v/>
      </c>
      <c r="G502" s="7">
        <f>IF($B502="","",$E502*12)</f>
        <v/>
      </c>
      <c r="H502" s="9">
        <f>IF($B502="","",IFERROR(VLOOKUP($B502,'Cartera'!$A$5:$AC$104,25,FALSE),'Proyección 5 años'!$E$4))</f>
        <v/>
      </c>
      <c r="I502" s="7">
        <f>IF($B502="","",$G502*$H502)</f>
        <v/>
      </c>
      <c r="J502" s="7">
        <f>IF($B502="","",IFERROR(VLOOKUP($B502,'Cartera'!$A$5:$AC$104,22,FALSE)*12,0))</f>
        <v/>
      </c>
      <c r="K502" s="7">
        <f>IF($B502="","",IFERROR(VLOOKUP($B502,'Cartera'!$A$5:$AC$104,23,FALSE),0))</f>
        <v/>
      </c>
      <c r="L502" s="7">
        <f>IF($B502="","",IFERROR(VLOOKUP($B502,'Cartera'!$A$5:$AC$104,24,FALSE),0))</f>
        <v/>
      </c>
      <c r="M502" s="7">
        <f>IF($B502="","",$I502*'Proyección 5 años'!$E$3)</f>
        <v/>
      </c>
      <c r="N502" s="7">
        <f>IF($B502="","",$I502*'Proyección 5 años'!$B$4)</f>
        <v/>
      </c>
      <c r="O502" s="7">
        <f>IF($B502="","",SUM($J502:$N502))</f>
        <v/>
      </c>
      <c r="P502" s="7">
        <f>IF($B502="","",IFERROR(VLOOKUP($B502,'Cartera'!$A$5:$AC$104,15,FALSE)*VLOOKUP($B502,'Cartera'!$A$5:$AC$104,17,FALSE),0))</f>
        <v/>
      </c>
      <c r="Q502" s="7">
        <f>IF($B502="","",$D502*'Proyección 5 años'!$E$5)</f>
        <v/>
      </c>
      <c r="R502" s="7">
        <f>IF($B502="","",$I502-SUM($J502:$N502,$P502:$Q502))</f>
        <v/>
      </c>
      <c r="S502" s="7">
        <f>IF($B502="","",IF($R502&gt;0,$R502*'Proyección 5 años'!$B$5,0))</f>
        <v/>
      </c>
      <c r="T502" s="7">
        <f>IF($B502="","",$R502-$S502)</f>
        <v/>
      </c>
      <c r="U502" s="7">
        <f>IF($B502="","",MAX(0,IFERROR(VLOOKUP($B502,'Cartera'!$A$5:$AC$104,15,FALSE)-($A502-2026+1)*VLOOKUP($B502,'Cartera'!$A$5:$AC$104,19,FALSE)*12*0.55,0)))</f>
        <v/>
      </c>
      <c r="V502" s="7">
        <f>IF($B502="","",$D502*(1+'Proyección 5 años'!$B$3)^($A502-2026))</f>
        <v/>
      </c>
      <c r="W502" s="9">
        <f>IF($B502="","",'Proyección 5 años'!$B$3)</f>
        <v/>
      </c>
      <c r="X502" s="7">
        <f>IF($B502="","",$V502-$U502)</f>
        <v/>
      </c>
      <c r="Y502" s="9">
        <f>IF($B502="","",IFERROR($T502/$D502,0))</f>
        <v/>
      </c>
    </row>
    <row r="503" ht="21" customHeight="1">
      <c r="A503" s="3" t="n"/>
      <c r="B503" s="3" t="n"/>
      <c r="C503" s="16">
        <f>IF($B503="","",IFERROR(VLOOKUP($B503,'Cartera'!$A$5:$AC$104,5,FALSE),""))</f>
        <v/>
      </c>
      <c r="D503" s="10">
        <f>IF($B503="","",IFERROR(VLOOKUP($B503,'Cartera'!$A$5:$AC$104,14,FALSE),0))</f>
        <v/>
      </c>
      <c r="E503" s="10">
        <f>IF($B503="","",IFERROR(VLOOKUP($B503,'Cartera'!$A$5:$AC$104,20,FALSE)*(1+$F503)^($A503-2026),0))</f>
        <v/>
      </c>
      <c r="F503" s="11">
        <f>IF($B503="","",IFERROR(VLOOKUP($B503,'Cartera'!$A$5:$AC$104,21,FALSE),0))</f>
        <v/>
      </c>
      <c r="G503" s="10">
        <f>IF($B503="","",$E503*12)</f>
        <v/>
      </c>
      <c r="H503" s="11">
        <f>IF($B503="","",IFERROR(VLOOKUP($B503,'Cartera'!$A$5:$AC$104,25,FALSE),'Proyección 5 años'!$E$4))</f>
        <v/>
      </c>
      <c r="I503" s="10">
        <f>IF($B503="","",$G503*$H503)</f>
        <v/>
      </c>
      <c r="J503" s="10">
        <f>IF($B503="","",IFERROR(VLOOKUP($B503,'Cartera'!$A$5:$AC$104,22,FALSE)*12,0))</f>
        <v/>
      </c>
      <c r="K503" s="10">
        <f>IF($B503="","",IFERROR(VLOOKUP($B503,'Cartera'!$A$5:$AC$104,23,FALSE),0))</f>
        <v/>
      </c>
      <c r="L503" s="10">
        <f>IF($B503="","",IFERROR(VLOOKUP($B503,'Cartera'!$A$5:$AC$104,24,FALSE),0))</f>
        <v/>
      </c>
      <c r="M503" s="10">
        <f>IF($B503="","",$I503*'Proyección 5 años'!$E$3)</f>
        <v/>
      </c>
      <c r="N503" s="10">
        <f>IF($B503="","",$I503*'Proyección 5 años'!$B$4)</f>
        <v/>
      </c>
      <c r="O503" s="10">
        <f>IF($B503="","",SUM($J503:$N503))</f>
        <v/>
      </c>
      <c r="P503" s="10">
        <f>IF($B503="","",IFERROR(VLOOKUP($B503,'Cartera'!$A$5:$AC$104,15,FALSE)*VLOOKUP($B503,'Cartera'!$A$5:$AC$104,17,FALSE),0))</f>
        <v/>
      </c>
      <c r="Q503" s="10">
        <f>IF($B503="","",$D503*'Proyección 5 años'!$E$5)</f>
        <v/>
      </c>
      <c r="R503" s="10">
        <f>IF($B503="","",$I503-SUM($J503:$N503,$P503:$Q503))</f>
        <v/>
      </c>
      <c r="S503" s="10">
        <f>IF($B503="","",IF($R503&gt;0,$R503*'Proyección 5 años'!$B$5,0))</f>
        <v/>
      </c>
      <c r="T503" s="10">
        <f>IF($B503="","",$R503-$S503)</f>
        <v/>
      </c>
      <c r="U503" s="10">
        <f>IF($B503="","",MAX(0,IFERROR(VLOOKUP($B503,'Cartera'!$A$5:$AC$104,15,FALSE)-($A503-2026+1)*VLOOKUP($B503,'Cartera'!$A$5:$AC$104,19,FALSE)*12*0.55,0)))</f>
        <v/>
      </c>
      <c r="V503" s="10">
        <f>IF($B503="","",$D503*(1+'Proyección 5 años'!$B$3)^($A503-2026))</f>
        <v/>
      </c>
      <c r="W503" s="11">
        <f>IF($B503="","",'Proyección 5 años'!$B$3)</f>
        <v/>
      </c>
      <c r="X503" s="10">
        <f>IF($B503="","",$V503-$U503)</f>
        <v/>
      </c>
      <c r="Y503" s="11">
        <f>IF($B503="","",IFERROR($T503/$D503,0))</f>
        <v/>
      </c>
    </row>
    <row r="504" ht="21" customHeight="1">
      <c r="A504" s="3" t="n"/>
      <c r="B504" s="3" t="n"/>
      <c r="C504" s="15">
        <f>IF($B504="","",IFERROR(VLOOKUP($B504,'Cartera'!$A$5:$AC$104,5,FALSE),""))</f>
        <v/>
      </c>
      <c r="D504" s="7">
        <f>IF($B504="","",IFERROR(VLOOKUP($B504,'Cartera'!$A$5:$AC$104,14,FALSE),0))</f>
        <v/>
      </c>
      <c r="E504" s="7">
        <f>IF($B504="","",IFERROR(VLOOKUP($B504,'Cartera'!$A$5:$AC$104,20,FALSE)*(1+$F504)^($A504-2026),0))</f>
        <v/>
      </c>
      <c r="F504" s="9">
        <f>IF($B504="","",IFERROR(VLOOKUP($B504,'Cartera'!$A$5:$AC$104,21,FALSE),0))</f>
        <v/>
      </c>
      <c r="G504" s="7">
        <f>IF($B504="","",$E504*12)</f>
        <v/>
      </c>
      <c r="H504" s="9">
        <f>IF($B504="","",IFERROR(VLOOKUP($B504,'Cartera'!$A$5:$AC$104,25,FALSE),'Proyección 5 años'!$E$4))</f>
        <v/>
      </c>
      <c r="I504" s="7">
        <f>IF($B504="","",$G504*$H504)</f>
        <v/>
      </c>
      <c r="J504" s="7">
        <f>IF($B504="","",IFERROR(VLOOKUP($B504,'Cartera'!$A$5:$AC$104,22,FALSE)*12,0))</f>
        <v/>
      </c>
      <c r="K504" s="7">
        <f>IF($B504="","",IFERROR(VLOOKUP($B504,'Cartera'!$A$5:$AC$104,23,FALSE),0))</f>
        <v/>
      </c>
      <c r="L504" s="7">
        <f>IF($B504="","",IFERROR(VLOOKUP($B504,'Cartera'!$A$5:$AC$104,24,FALSE),0))</f>
        <v/>
      </c>
      <c r="M504" s="7">
        <f>IF($B504="","",$I504*'Proyección 5 años'!$E$3)</f>
        <v/>
      </c>
      <c r="N504" s="7">
        <f>IF($B504="","",$I504*'Proyección 5 años'!$B$4)</f>
        <v/>
      </c>
      <c r="O504" s="7">
        <f>IF($B504="","",SUM($J504:$N504))</f>
        <v/>
      </c>
      <c r="P504" s="7">
        <f>IF($B504="","",IFERROR(VLOOKUP($B504,'Cartera'!$A$5:$AC$104,15,FALSE)*VLOOKUP($B504,'Cartera'!$A$5:$AC$104,17,FALSE),0))</f>
        <v/>
      </c>
      <c r="Q504" s="7">
        <f>IF($B504="","",$D504*'Proyección 5 años'!$E$5)</f>
        <v/>
      </c>
      <c r="R504" s="7">
        <f>IF($B504="","",$I504-SUM($J504:$N504,$P504:$Q504))</f>
        <v/>
      </c>
      <c r="S504" s="7">
        <f>IF($B504="","",IF($R504&gt;0,$R504*'Proyección 5 años'!$B$5,0))</f>
        <v/>
      </c>
      <c r="T504" s="7">
        <f>IF($B504="","",$R504-$S504)</f>
        <v/>
      </c>
      <c r="U504" s="7">
        <f>IF($B504="","",MAX(0,IFERROR(VLOOKUP($B504,'Cartera'!$A$5:$AC$104,15,FALSE)-($A504-2026+1)*VLOOKUP($B504,'Cartera'!$A$5:$AC$104,19,FALSE)*12*0.55,0)))</f>
        <v/>
      </c>
      <c r="V504" s="7">
        <f>IF($B504="","",$D504*(1+'Proyección 5 años'!$B$3)^($A504-2026))</f>
        <v/>
      </c>
      <c r="W504" s="9">
        <f>IF($B504="","",'Proyección 5 años'!$B$3)</f>
        <v/>
      </c>
      <c r="X504" s="7">
        <f>IF($B504="","",$V504-$U504)</f>
        <v/>
      </c>
      <c r="Y504" s="9">
        <f>IF($B504="","",IFERROR($T504/$D504,0))</f>
        <v/>
      </c>
    </row>
    <row r="505" ht="21" customHeight="1">
      <c r="A505" s="3" t="n"/>
      <c r="B505" s="3" t="n"/>
      <c r="C505" s="16">
        <f>IF($B505="","",IFERROR(VLOOKUP($B505,'Cartera'!$A$5:$AC$104,5,FALSE),""))</f>
        <v/>
      </c>
      <c r="D505" s="10">
        <f>IF($B505="","",IFERROR(VLOOKUP($B505,'Cartera'!$A$5:$AC$104,14,FALSE),0))</f>
        <v/>
      </c>
      <c r="E505" s="10">
        <f>IF($B505="","",IFERROR(VLOOKUP($B505,'Cartera'!$A$5:$AC$104,20,FALSE)*(1+$F505)^($A505-2026),0))</f>
        <v/>
      </c>
      <c r="F505" s="11">
        <f>IF($B505="","",IFERROR(VLOOKUP($B505,'Cartera'!$A$5:$AC$104,21,FALSE),0))</f>
        <v/>
      </c>
      <c r="G505" s="10">
        <f>IF($B505="","",$E505*12)</f>
        <v/>
      </c>
      <c r="H505" s="11">
        <f>IF($B505="","",IFERROR(VLOOKUP($B505,'Cartera'!$A$5:$AC$104,25,FALSE),'Proyección 5 años'!$E$4))</f>
        <v/>
      </c>
      <c r="I505" s="10">
        <f>IF($B505="","",$G505*$H505)</f>
        <v/>
      </c>
      <c r="J505" s="10">
        <f>IF($B505="","",IFERROR(VLOOKUP($B505,'Cartera'!$A$5:$AC$104,22,FALSE)*12,0))</f>
        <v/>
      </c>
      <c r="K505" s="10">
        <f>IF($B505="","",IFERROR(VLOOKUP($B505,'Cartera'!$A$5:$AC$104,23,FALSE),0))</f>
        <v/>
      </c>
      <c r="L505" s="10">
        <f>IF($B505="","",IFERROR(VLOOKUP($B505,'Cartera'!$A$5:$AC$104,24,FALSE),0))</f>
        <v/>
      </c>
      <c r="M505" s="10">
        <f>IF($B505="","",$I505*'Proyección 5 años'!$E$3)</f>
        <v/>
      </c>
      <c r="N505" s="10">
        <f>IF($B505="","",$I505*'Proyección 5 años'!$B$4)</f>
        <v/>
      </c>
      <c r="O505" s="10">
        <f>IF($B505="","",SUM($J505:$N505))</f>
        <v/>
      </c>
      <c r="P505" s="10">
        <f>IF($B505="","",IFERROR(VLOOKUP($B505,'Cartera'!$A$5:$AC$104,15,FALSE)*VLOOKUP($B505,'Cartera'!$A$5:$AC$104,17,FALSE),0))</f>
        <v/>
      </c>
      <c r="Q505" s="10">
        <f>IF($B505="","",$D505*'Proyección 5 años'!$E$5)</f>
        <v/>
      </c>
      <c r="R505" s="10">
        <f>IF($B505="","",$I505-SUM($J505:$N505,$P505:$Q505))</f>
        <v/>
      </c>
      <c r="S505" s="10">
        <f>IF($B505="","",IF($R505&gt;0,$R505*'Proyección 5 años'!$B$5,0))</f>
        <v/>
      </c>
      <c r="T505" s="10">
        <f>IF($B505="","",$R505-$S505)</f>
        <v/>
      </c>
      <c r="U505" s="10">
        <f>IF($B505="","",MAX(0,IFERROR(VLOOKUP($B505,'Cartera'!$A$5:$AC$104,15,FALSE)-($A505-2026+1)*VLOOKUP($B505,'Cartera'!$A$5:$AC$104,19,FALSE)*12*0.55,0)))</f>
        <v/>
      </c>
      <c r="V505" s="10">
        <f>IF($B505="","",$D505*(1+'Proyección 5 años'!$B$3)^($A505-2026))</f>
        <v/>
      </c>
      <c r="W505" s="11">
        <f>IF($B505="","",'Proyección 5 años'!$B$3)</f>
        <v/>
      </c>
      <c r="X505" s="10">
        <f>IF($B505="","",$V505-$U505)</f>
        <v/>
      </c>
      <c r="Y505" s="11">
        <f>IF($B505="","",IFERROR($T505/$D505,0))</f>
        <v/>
      </c>
    </row>
    <row r="506" ht="21" customHeight="1">
      <c r="A506" s="3" t="n"/>
      <c r="B506" s="3" t="n"/>
      <c r="C506" s="15">
        <f>IF($B506="","",IFERROR(VLOOKUP($B506,'Cartera'!$A$5:$AC$104,5,FALSE),""))</f>
        <v/>
      </c>
      <c r="D506" s="7">
        <f>IF($B506="","",IFERROR(VLOOKUP($B506,'Cartera'!$A$5:$AC$104,14,FALSE),0))</f>
        <v/>
      </c>
      <c r="E506" s="7">
        <f>IF($B506="","",IFERROR(VLOOKUP($B506,'Cartera'!$A$5:$AC$104,20,FALSE)*(1+$F506)^($A506-2026),0))</f>
        <v/>
      </c>
      <c r="F506" s="9">
        <f>IF($B506="","",IFERROR(VLOOKUP($B506,'Cartera'!$A$5:$AC$104,21,FALSE),0))</f>
        <v/>
      </c>
      <c r="G506" s="7">
        <f>IF($B506="","",$E506*12)</f>
        <v/>
      </c>
      <c r="H506" s="9">
        <f>IF($B506="","",IFERROR(VLOOKUP($B506,'Cartera'!$A$5:$AC$104,25,FALSE),'Proyección 5 años'!$E$4))</f>
        <v/>
      </c>
      <c r="I506" s="7">
        <f>IF($B506="","",$G506*$H506)</f>
        <v/>
      </c>
      <c r="J506" s="7">
        <f>IF($B506="","",IFERROR(VLOOKUP($B506,'Cartera'!$A$5:$AC$104,22,FALSE)*12,0))</f>
        <v/>
      </c>
      <c r="K506" s="7">
        <f>IF($B506="","",IFERROR(VLOOKUP($B506,'Cartera'!$A$5:$AC$104,23,FALSE),0))</f>
        <v/>
      </c>
      <c r="L506" s="7">
        <f>IF($B506="","",IFERROR(VLOOKUP($B506,'Cartera'!$A$5:$AC$104,24,FALSE),0))</f>
        <v/>
      </c>
      <c r="M506" s="7">
        <f>IF($B506="","",$I506*'Proyección 5 años'!$E$3)</f>
        <v/>
      </c>
      <c r="N506" s="7">
        <f>IF($B506="","",$I506*'Proyección 5 años'!$B$4)</f>
        <v/>
      </c>
      <c r="O506" s="7">
        <f>IF($B506="","",SUM($J506:$N506))</f>
        <v/>
      </c>
      <c r="P506" s="7">
        <f>IF($B506="","",IFERROR(VLOOKUP($B506,'Cartera'!$A$5:$AC$104,15,FALSE)*VLOOKUP($B506,'Cartera'!$A$5:$AC$104,17,FALSE),0))</f>
        <v/>
      </c>
      <c r="Q506" s="7">
        <f>IF($B506="","",$D506*'Proyección 5 años'!$E$5)</f>
        <v/>
      </c>
      <c r="R506" s="7">
        <f>IF($B506="","",$I506-SUM($J506:$N506,$P506:$Q506))</f>
        <v/>
      </c>
      <c r="S506" s="7">
        <f>IF($B506="","",IF($R506&gt;0,$R506*'Proyección 5 años'!$B$5,0))</f>
        <v/>
      </c>
      <c r="T506" s="7">
        <f>IF($B506="","",$R506-$S506)</f>
        <v/>
      </c>
      <c r="U506" s="7">
        <f>IF($B506="","",MAX(0,IFERROR(VLOOKUP($B506,'Cartera'!$A$5:$AC$104,15,FALSE)-($A506-2026+1)*VLOOKUP($B506,'Cartera'!$A$5:$AC$104,19,FALSE)*12*0.55,0)))</f>
        <v/>
      </c>
      <c r="V506" s="7">
        <f>IF($B506="","",$D506*(1+'Proyección 5 años'!$B$3)^($A506-2026))</f>
        <v/>
      </c>
      <c r="W506" s="9">
        <f>IF($B506="","",'Proyección 5 años'!$B$3)</f>
        <v/>
      </c>
      <c r="X506" s="7">
        <f>IF($B506="","",$V506-$U506)</f>
        <v/>
      </c>
      <c r="Y506" s="9">
        <f>IF($B506="","",IFERROR($T506/$D506,0))</f>
        <v/>
      </c>
    </row>
    <row r="507" ht="21" customHeight="1">
      <c r="A507" s="3" t="n"/>
      <c r="B507" s="3" t="n"/>
      <c r="C507" s="16">
        <f>IF($B507="","",IFERROR(VLOOKUP($B507,'Cartera'!$A$5:$AC$104,5,FALSE),""))</f>
        <v/>
      </c>
      <c r="D507" s="10">
        <f>IF($B507="","",IFERROR(VLOOKUP($B507,'Cartera'!$A$5:$AC$104,14,FALSE),0))</f>
        <v/>
      </c>
      <c r="E507" s="10">
        <f>IF($B507="","",IFERROR(VLOOKUP($B507,'Cartera'!$A$5:$AC$104,20,FALSE)*(1+$F507)^($A507-2026),0))</f>
        <v/>
      </c>
      <c r="F507" s="11">
        <f>IF($B507="","",IFERROR(VLOOKUP($B507,'Cartera'!$A$5:$AC$104,21,FALSE),0))</f>
        <v/>
      </c>
      <c r="G507" s="10">
        <f>IF($B507="","",$E507*12)</f>
        <v/>
      </c>
      <c r="H507" s="11">
        <f>IF($B507="","",IFERROR(VLOOKUP($B507,'Cartera'!$A$5:$AC$104,25,FALSE),'Proyección 5 años'!$E$4))</f>
        <v/>
      </c>
      <c r="I507" s="10">
        <f>IF($B507="","",$G507*$H507)</f>
        <v/>
      </c>
      <c r="J507" s="10">
        <f>IF($B507="","",IFERROR(VLOOKUP($B507,'Cartera'!$A$5:$AC$104,22,FALSE)*12,0))</f>
        <v/>
      </c>
      <c r="K507" s="10">
        <f>IF($B507="","",IFERROR(VLOOKUP($B507,'Cartera'!$A$5:$AC$104,23,FALSE),0))</f>
        <v/>
      </c>
      <c r="L507" s="10">
        <f>IF($B507="","",IFERROR(VLOOKUP($B507,'Cartera'!$A$5:$AC$104,24,FALSE),0))</f>
        <v/>
      </c>
      <c r="M507" s="10">
        <f>IF($B507="","",$I507*'Proyección 5 años'!$E$3)</f>
        <v/>
      </c>
      <c r="N507" s="10">
        <f>IF($B507="","",$I507*'Proyección 5 años'!$B$4)</f>
        <v/>
      </c>
      <c r="O507" s="10">
        <f>IF($B507="","",SUM($J507:$N507))</f>
        <v/>
      </c>
      <c r="P507" s="10">
        <f>IF($B507="","",IFERROR(VLOOKUP($B507,'Cartera'!$A$5:$AC$104,15,FALSE)*VLOOKUP($B507,'Cartera'!$A$5:$AC$104,17,FALSE),0))</f>
        <v/>
      </c>
      <c r="Q507" s="10">
        <f>IF($B507="","",$D507*'Proyección 5 años'!$E$5)</f>
        <v/>
      </c>
      <c r="R507" s="10">
        <f>IF($B507="","",$I507-SUM($J507:$N507,$P507:$Q507))</f>
        <v/>
      </c>
      <c r="S507" s="10">
        <f>IF($B507="","",IF($R507&gt;0,$R507*'Proyección 5 años'!$B$5,0))</f>
        <v/>
      </c>
      <c r="T507" s="10">
        <f>IF($B507="","",$R507-$S507)</f>
        <v/>
      </c>
      <c r="U507" s="10">
        <f>IF($B507="","",MAX(0,IFERROR(VLOOKUP($B507,'Cartera'!$A$5:$AC$104,15,FALSE)-($A507-2026+1)*VLOOKUP($B507,'Cartera'!$A$5:$AC$104,19,FALSE)*12*0.55,0)))</f>
        <v/>
      </c>
      <c r="V507" s="10">
        <f>IF($B507="","",$D507*(1+'Proyección 5 años'!$B$3)^($A507-2026))</f>
        <v/>
      </c>
      <c r="W507" s="11">
        <f>IF($B507="","",'Proyección 5 años'!$B$3)</f>
        <v/>
      </c>
      <c r="X507" s="10">
        <f>IF($B507="","",$V507-$U507)</f>
        <v/>
      </c>
      <c r="Y507" s="11">
        <f>IF($B507="","",IFERROR($T507/$D507,0))</f>
        <v/>
      </c>
    </row>
    <row r="508" ht="21" customHeight="1">
      <c r="A508" s="3" t="n"/>
      <c r="B508" s="3" t="n"/>
      <c r="C508" s="15">
        <f>IF($B508="","",IFERROR(VLOOKUP($B508,'Cartera'!$A$5:$AC$104,5,FALSE),""))</f>
        <v/>
      </c>
      <c r="D508" s="7">
        <f>IF($B508="","",IFERROR(VLOOKUP($B508,'Cartera'!$A$5:$AC$104,14,FALSE),0))</f>
        <v/>
      </c>
      <c r="E508" s="7">
        <f>IF($B508="","",IFERROR(VLOOKUP($B508,'Cartera'!$A$5:$AC$104,20,FALSE)*(1+$F508)^($A508-2026),0))</f>
        <v/>
      </c>
      <c r="F508" s="9">
        <f>IF($B508="","",IFERROR(VLOOKUP($B508,'Cartera'!$A$5:$AC$104,21,FALSE),0))</f>
        <v/>
      </c>
      <c r="G508" s="7">
        <f>IF($B508="","",$E508*12)</f>
        <v/>
      </c>
      <c r="H508" s="9">
        <f>IF($B508="","",IFERROR(VLOOKUP($B508,'Cartera'!$A$5:$AC$104,25,FALSE),'Proyección 5 años'!$E$4))</f>
        <v/>
      </c>
      <c r="I508" s="7">
        <f>IF($B508="","",$G508*$H508)</f>
        <v/>
      </c>
      <c r="J508" s="7">
        <f>IF($B508="","",IFERROR(VLOOKUP($B508,'Cartera'!$A$5:$AC$104,22,FALSE)*12,0))</f>
        <v/>
      </c>
      <c r="K508" s="7">
        <f>IF($B508="","",IFERROR(VLOOKUP($B508,'Cartera'!$A$5:$AC$104,23,FALSE),0))</f>
        <v/>
      </c>
      <c r="L508" s="7">
        <f>IF($B508="","",IFERROR(VLOOKUP($B508,'Cartera'!$A$5:$AC$104,24,FALSE),0))</f>
        <v/>
      </c>
      <c r="M508" s="7">
        <f>IF($B508="","",$I508*'Proyección 5 años'!$E$3)</f>
        <v/>
      </c>
      <c r="N508" s="7">
        <f>IF($B508="","",$I508*'Proyección 5 años'!$B$4)</f>
        <v/>
      </c>
      <c r="O508" s="7">
        <f>IF($B508="","",SUM($J508:$N508))</f>
        <v/>
      </c>
      <c r="P508" s="7">
        <f>IF($B508="","",IFERROR(VLOOKUP($B508,'Cartera'!$A$5:$AC$104,15,FALSE)*VLOOKUP($B508,'Cartera'!$A$5:$AC$104,17,FALSE),0))</f>
        <v/>
      </c>
      <c r="Q508" s="7">
        <f>IF($B508="","",$D508*'Proyección 5 años'!$E$5)</f>
        <v/>
      </c>
      <c r="R508" s="7">
        <f>IF($B508="","",$I508-SUM($J508:$N508,$P508:$Q508))</f>
        <v/>
      </c>
      <c r="S508" s="7">
        <f>IF($B508="","",IF($R508&gt;0,$R508*'Proyección 5 años'!$B$5,0))</f>
        <v/>
      </c>
      <c r="T508" s="7">
        <f>IF($B508="","",$R508-$S508)</f>
        <v/>
      </c>
      <c r="U508" s="7">
        <f>IF($B508="","",MAX(0,IFERROR(VLOOKUP($B508,'Cartera'!$A$5:$AC$104,15,FALSE)-($A508-2026+1)*VLOOKUP($B508,'Cartera'!$A$5:$AC$104,19,FALSE)*12*0.55,0)))</f>
        <v/>
      </c>
      <c r="V508" s="7">
        <f>IF($B508="","",$D508*(1+'Proyección 5 años'!$B$3)^($A508-2026))</f>
        <v/>
      </c>
      <c r="W508" s="9">
        <f>IF($B508="","",'Proyección 5 años'!$B$3)</f>
        <v/>
      </c>
      <c r="X508" s="7">
        <f>IF($B508="","",$V508-$U508)</f>
        <v/>
      </c>
      <c r="Y508" s="9">
        <f>IF($B508="","",IFERROR($T508/$D508,0))</f>
        <v/>
      </c>
    </row>
    <row r="509" ht="21" customHeight="1">
      <c r="A509" s="3" t="n"/>
      <c r="B509" s="3" t="n"/>
      <c r="C509" s="16">
        <f>IF($B509="","",IFERROR(VLOOKUP($B509,'Cartera'!$A$5:$AC$104,5,FALSE),""))</f>
        <v/>
      </c>
      <c r="D509" s="10">
        <f>IF($B509="","",IFERROR(VLOOKUP($B509,'Cartera'!$A$5:$AC$104,14,FALSE),0))</f>
        <v/>
      </c>
      <c r="E509" s="10">
        <f>IF($B509="","",IFERROR(VLOOKUP($B509,'Cartera'!$A$5:$AC$104,20,FALSE)*(1+$F509)^($A509-2026),0))</f>
        <v/>
      </c>
      <c r="F509" s="11">
        <f>IF($B509="","",IFERROR(VLOOKUP($B509,'Cartera'!$A$5:$AC$104,21,FALSE),0))</f>
        <v/>
      </c>
      <c r="G509" s="10">
        <f>IF($B509="","",$E509*12)</f>
        <v/>
      </c>
      <c r="H509" s="11">
        <f>IF($B509="","",IFERROR(VLOOKUP($B509,'Cartera'!$A$5:$AC$104,25,FALSE),'Proyección 5 años'!$E$4))</f>
        <v/>
      </c>
      <c r="I509" s="10">
        <f>IF($B509="","",$G509*$H509)</f>
        <v/>
      </c>
      <c r="J509" s="10">
        <f>IF($B509="","",IFERROR(VLOOKUP($B509,'Cartera'!$A$5:$AC$104,22,FALSE)*12,0))</f>
        <v/>
      </c>
      <c r="K509" s="10">
        <f>IF($B509="","",IFERROR(VLOOKUP($B509,'Cartera'!$A$5:$AC$104,23,FALSE),0))</f>
        <v/>
      </c>
      <c r="L509" s="10">
        <f>IF($B509="","",IFERROR(VLOOKUP($B509,'Cartera'!$A$5:$AC$104,24,FALSE),0))</f>
        <v/>
      </c>
      <c r="M509" s="10">
        <f>IF($B509="","",$I509*'Proyección 5 años'!$E$3)</f>
        <v/>
      </c>
      <c r="N509" s="10">
        <f>IF($B509="","",$I509*'Proyección 5 años'!$B$4)</f>
        <v/>
      </c>
      <c r="O509" s="10">
        <f>IF($B509="","",SUM($J509:$N509))</f>
        <v/>
      </c>
      <c r="P509" s="10">
        <f>IF($B509="","",IFERROR(VLOOKUP($B509,'Cartera'!$A$5:$AC$104,15,FALSE)*VLOOKUP($B509,'Cartera'!$A$5:$AC$104,17,FALSE),0))</f>
        <v/>
      </c>
      <c r="Q509" s="10">
        <f>IF($B509="","",$D509*'Proyección 5 años'!$E$5)</f>
        <v/>
      </c>
      <c r="R509" s="10">
        <f>IF($B509="","",$I509-SUM($J509:$N509,$P509:$Q509))</f>
        <v/>
      </c>
      <c r="S509" s="10">
        <f>IF($B509="","",IF($R509&gt;0,$R509*'Proyección 5 años'!$B$5,0))</f>
        <v/>
      </c>
      <c r="T509" s="10">
        <f>IF($B509="","",$R509-$S509)</f>
        <v/>
      </c>
      <c r="U509" s="10">
        <f>IF($B509="","",MAX(0,IFERROR(VLOOKUP($B509,'Cartera'!$A$5:$AC$104,15,FALSE)-($A509-2026+1)*VLOOKUP($B509,'Cartera'!$A$5:$AC$104,19,FALSE)*12*0.55,0)))</f>
        <v/>
      </c>
      <c r="V509" s="10">
        <f>IF($B509="","",$D509*(1+'Proyección 5 años'!$B$3)^($A509-2026))</f>
        <v/>
      </c>
      <c r="W509" s="11">
        <f>IF($B509="","",'Proyección 5 años'!$B$3)</f>
        <v/>
      </c>
      <c r="X509" s="10">
        <f>IF($B509="","",$V509-$U509)</f>
        <v/>
      </c>
      <c r="Y509" s="11">
        <f>IF($B509="","",IFERROR($T509/$D509,0))</f>
        <v/>
      </c>
    </row>
  </sheetData>
  <autoFilter ref="A9:Y509"/>
  <mergeCells count="1">
    <mergeCell ref="A1:Y1"/>
  </mergeCells>
  <conditionalFormatting sqref="T10:T509">
    <cfRule type="expression" priority="1" dxfId="0">
      <formula>$T10&lt;0</formula>
    </cfRule>
    <cfRule type="expression" priority="2" dxfId="1">
      <formula>$T10&gt;0</formula>
    </cfRule>
  </conditionalFormatting>
  <conditionalFormatting sqref="H10:H509">
    <cfRule type="cellIs" priority="3" operator="lessThan" dxfId="0">
      <formula>0.9</formula>
    </cfRule>
  </conditionalFormatting>
  <conditionalFormatting sqref="Y10:Y509">
    <cfRule type="expression" priority="4" dxfId="0">
      <formula>$Y10&lt;0</formula>
    </cfRule>
  </conditionalFormatting>
  <dataValidations count="2">
    <dataValidation sqref="A10:A509" showErrorMessage="1" showInputMessage="1" allowBlank="1" type="list">
      <formula1>"2026,2027,2028,2029,2030"</formula1>
    </dataValidation>
    <dataValidation sqref="B10:B509" showErrorMessage="1" showInputMessage="1" allowBlank="1" type="list">
      <formula1>='Cartera'!$A$5:$A$104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Z48"/>
  <sheetViews>
    <sheetView showGridLines="0" workbookViewId="0">
      <selection activeCell="A1" sqref="A1"/>
    </sheetView>
  </sheetViews>
  <sheetFormatPr baseColWidth="8" defaultRowHeight="15"/>
  <cols>
    <col width="28" customWidth="1" min="1" max="1"/>
    <col width="22" customWidth="1" min="2" max="2"/>
    <col width="4" customWidth="1" min="3" max="3"/>
    <col width="28" customWidth="1" min="4" max="4"/>
    <col width="22" customWidth="1" min="5" max="5"/>
    <col width="4" customWidth="1" min="6" max="6"/>
    <col width="28" customWidth="1" min="7" max="7"/>
    <col width="22" customWidth="1" min="8" max="8"/>
    <col width="18" customWidth="1" min="9" max="9"/>
    <col width="20" customWidth="1" min="10" max="10"/>
    <col width="22" customWidth="1" min="11" max="11"/>
    <col width="3" customWidth="1" min="12" max="12"/>
    <col width="3" customWidth="1" min="13" max="13"/>
    <col width="3" customWidth="1" min="14" max="14"/>
    <col width="3" customWidth="1" min="15" max="15"/>
    <col width="3" customWidth="1" min="16" max="16"/>
    <col width="3" customWidth="1" min="17" max="17"/>
    <col width="3" customWidth="1" min="18" max="18"/>
    <col width="3" customWidth="1" min="19" max="19"/>
    <col width="3" customWidth="1" min="20" max="20"/>
    <col width="3" customWidth="1" min="21" max="21"/>
    <col width="3" customWidth="1" min="22" max="22"/>
    <col width="3" customWidth="1" min="23" max="23"/>
    <col width="3" customWidth="1" min="24" max="24"/>
    <col width="3" customWidth="1" min="25" max="25"/>
    <col width="3" customWidth="1" min="26" max="26"/>
  </cols>
  <sheetData>
    <row r="1" ht="28" customHeight="1">
      <c r="A1" s="1" t="inlineStr">
        <is>
          <t>Resumen ejecutivo · Plan de inversión inmobiliaria 2026-2030</t>
        </is>
      </c>
    </row>
    <row r="2"/>
    <row r="3">
      <c r="A3" s="12" t="inlineStr">
        <is>
          <t>Indicadores clave de la cartera</t>
        </is>
      </c>
      <c r="B3" s="17" t="n"/>
      <c r="C3" s="17" t="n"/>
      <c r="D3" s="17" t="n"/>
      <c r="E3" s="17" t="n"/>
      <c r="F3" s="17" t="n"/>
      <c r="G3" s="17" t="n"/>
      <c r="H3" s="17" t="n"/>
    </row>
    <row r="4" ht="30" customHeight="1">
      <c r="A4" s="18" t="inlineStr">
        <is>
          <t>Inversión total comprometida</t>
        </is>
      </c>
      <c r="B4" s="19">
        <f>SUM('Cartera'!$N$5:$N$104)</f>
        <v/>
      </c>
      <c r="D4" s="18" t="inlineStr">
        <is>
          <t>Capital aportado</t>
        </is>
      </c>
      <c r="E4" s="19">
        <f>SUM('Cartera'!$P$5:$P$104)</f>
        <v/>
      </c>
      <c r="G4" s="18" t="inlineStr">
        <is>
          <t>Financiación total</t>
        </is>
      </c>
      <c r="H4" s="19">
        <f>SUM('Cartera'!$O$5:$O$104)</f>
        <v/>
      </c>
    </row>
    <row r="5"/>
    <row r="6"/>
    <row r="7" ht="30" customHeight="1">
      <c r="A7" s="18" t="inlineStr">
        <is>
          <t>Ingresos acumulados 2026-2030</t>
        </is>
      </c>
      <c r="B7" s="19">
        <f>SUM('Proyección 5 años'!$I$10:$I$509)</f>
        <v/>
      </c>
      <c r="D7" s="18" t="inlineStr">
        <is>
          <t>Flujo de caja acumulado</t>
        </is>
      </c>
      <c r="E7" s="19">
        <f>SUM('Proyección 5 años'!$T$10:$T$509)</f>
        <v/>
      </c>
      <c r="G7" s="18" t="inlineStr">
        <is>
          <t>Patrimonio neto estimado en 2030</t>
        </is>
      </c>
      <c r="H7" s="19">
        <f>SUMIFS('Proyección 5 años'!$X$10:$X$509,'Proyección 5 años'!$A$10:$A$509,2030)</f>
        <v/>
      </c>
    </row>
    <row r="8"/>
    <row r="9"/>
    <row r="10" ht="30" customHeight="1">
      <c r="A10" s="18" t="inlineStr">
        <is>
          <t>Rentabilidad media de la cartera</t>
        </is>
      </c>
      <c r="B10" s="20">
        <f>IFERROR(AVERAGE('Cartera'!$AB$5:$AB$104),0)</f>
        <v/>
      </c>
      <c r="D10" s="18" t="inlineStr">
        <is>
          <t>Número de activos</t>
        </is>
      </c>
      <c r="E10" s="21">
        <f>COUNTIF('Cartera'!$A$5:$A$104,"&lt;&gt;")</f>
        <v/>
      </c>
      <c r="G10" s="18" t="inlineStr">
        <is>
          <t>Flujos de caja negativos</t>
        </is>
      </c>
      <c r="H10" s="21">
        <f>COUNTIF('Proyección 5 años'!$T$10:$T$509,"&lt;0")</f>
        <v/>
      </c>
    </row>
    <row r="11"/>
    <row r="12"/>
    <row r="13" ht="30" customHeight="1">
      <c r="A13" s="18" t="inlineStr">
        <is>
          <t>Dirección del primer activo</t>
        </is>
      </c>
      <c r="B13" s="22">
        <f>IF($E$10&gt;0,IFERROR(VLOOKUP('Cartera'!$A$5,'Cartera'!$A$5:$AC$104,4,FALSE),""),"")</f>
        <v/>
      </c>
    </row>
    <row r="14"/>
    <row r="15"/>
    <row r="16">
      <c r="A16" s="17" t="n"/>
      <c r="B16" s="17" t="n"/>
      <c r="C16" s="17" t="n"/>
      <c r="D16" s="17" t="n"/>
      <c r="E16" s="17" t="n"/>
      <c r="F16" s="17" t="n"/>
      <c r="G16" s="17" t="n"/>
      <c r="H16" s="17" t="n"/>
      <c r="I16" s="17" t="n"/>
      <c r="J16" s="17" t="n"/>
      <c r="K16" s="17" t="n"/>
    </row>
    <row r="17">
      <c r="A17" s="23" t="inlineStr">
        <is>
          <t>Municipio</t>
        </is>
      </c>
      <c r="B17" s="23" t="inlineStr">
        <is>
          <t>Inversión total</t>
        </is>
      </c>
      <c r="D17" s="23" t="inlineStr">
        <is>
          <t>Tipo de inmueble</t>
        </is>
      </c>
      <c r="E17" s="23" t="inlineStr">
        <is>
          <t>Inversión total</t>
        </is>
      </c>
      <c r="G17" s="23" t="inlineStr">
        <is>
          <t>Año</t>
        </is>
      </c>
      <c r="H17" s="23" t="inlineStr">
        <is>
          <t>Ingresos efectivos</t>
        </is>
      </c>
      <c r="I17" s="23" t="inlineStr">
        <is>
          <t>Gastos anuales</t>
        </is>
      </c>
      <c r="J17" s="23" t="inlineStr">
        <is>
          <t>Flujo de caja anual</t>
        </is>
      </c>
      <c r="K17" s="23" t="inlineStr">
        <is>
          <t>Flujo de caja acumulado</t>
        </is>
      </c>
    </row>
    <row r="18">
      <c r="A18" s="24" t="inlineStr">
        <is>
          <t>Madrid</t>
        </is>
      </c>
      <c r="B18" s="25">
        <f>SUMIF('Cartera'!$E$5:$E$104,$A18,'Cartera'!$N$5:$N$104)</f>
        <v/>
      </c>
      <c r="D18" s="24" t="inlineStr">
        <is>
          <t>Piso</t>
        </is>
      </c>
      <c r="E18" s="25">
        <f>SUMIF('Cartera'!$C$5:$C$104,$D18,'Cartera'!$N$5:$N$104)</f>
        <v/>
      </c>
      <c r="G18" s="26" t="n">
        <v>2026</v>
      </c>
      <c r="H18" s="10">
        <f>SUMIF('Proyección 5 años'!$A$10:$A$509,$G18,'Proyección 5 años'!$I$10:$I$509)</f>
        <v/>
      </c>
      <c r="I18" s="10">
        <f>SUMIF('Proyección 5 años'!$A$10:$A$509,$G18,'Proyección 5 años'!$O$10:$O$509)+SUMIF('Proyección 5 años'!$A$10:$A$509,$G18,'Proyección 5 años'!$P$10:$P$509)</f>
        <v/>
      </c>
      <c r="J18" s="10">
        <f>SUMIF('Proyección 5 años'!$A$10:$A$509,$G18,'Proyección 5 años'!$T$10:$T$509)</f>
        <v/>
      </c>
      <c r="K18" s="10">
        <f>SUM($J$18:$J18)</f>
        <v/>
      </c>
    </row>
    <row r="19">
      <c r="A19" s="27" t="inlineStr">
        <is>
          <t>Barcelona</t>
        </is>
      </c>
      <c r="B19" s="28">
        <f>SUMIF('Cartera'!$E$5:$E$104,$A19,'Cartera'!$N$5:$N$104)</f>
        <v/>
      </c>
      <c r="D19" s="27" t="inlineStr">
        <is>
          <t>Vivienda</t>
        </is>
      </c>
      <c r="E19" s="28">
        <f>SUMIF('Cartera'!$C$5:$C$104,$D19,'Cartera'!$N$5:$N$104)</f>
        <v/>
      </c>
      <c r="G19" s="29" t="n">
        <v>2027</v>
      </c>
      <c r="H19" s="30">
        <f>SUMIF('Proyección 5 años'!$A$10:$A$509,$G19,'Proyección 5 años'!$I$10:$I$509)</f>
        <v/>
      </c>
      <c r="I19" s="30">
        <f>SUMIF('Proyección 5 años'!$A$10:$A$509,$G19,'Proyección 5 años'!$O$10:$O$509)+SUMIF('Proyección 5 años'!$A$10:$A$509,$G19,'Proyección 5 años'!$P$10:$P$509)</f>
        <v/>
      </c>
      <c r="J19" s="30">
        <f>SUMIF('Proyección 5 años'!$A$10:$A$509,$G19,'Proyección 5 años'!$T$10:$T$509)</f>
        <v/>
      </c>
      <c r="K19" s="30">
        <f>SUM($J$18:$J19)</f>
        <v/>
      </c>
    </row>
    <row r="20">
      <c r="A20" s="24" t="inlineStr">
        <is>
          <t>Sevilla</t>
        </is>
      </c>
      <c r="B20" s="25">
        <f>SUMIF('Cartera'!$E$5:$E$104,$A20,'Cartera'!$N$5:$N$104)</f>
        <v/>
      </c>
      <c r="D20" s="24" t="inlineStr">
        <is>
          <t>Local transformable</t>
        </is>
      </c>
      <c r="E20" s="25">
        <f>SUMIF('Cartera'!$C$5:$C$104,$D20,'Cartera'!$N$5:$N$104)</f>
        <v/>
      </c>
      <c r="G20" s="26" t="n">
        <v>2028</v>
      </c>
      <c r="H20" s="10">
        <f>SUMIF('Proyección 5 años'!$A$10:$A$509,$G20,'Proyección 5 años'!$I$10:$I$509)</f>
        <v/>
      </c>
      <c r="I20" s="10">
        <f>SUMIF('Proyección 5 años'!$A$10:$A$509,$G20,'Proyección 5 años'!$O$10:$O$509)+SUMIF('Proyección 5 años'!$A$10:$A$509,$G20,'Proyección 5 años'!$P$10:$P$509)</f>
        <v/>
      </c>
      <c r="J20" s="10">
        <f>SUMIF('Proyección 5 años'!$A$10:$A$509,$G20,'Proyección 5 años'!$T$10:$T$509)</f>
        <v/>
      </c>
      <c r="K20" s="10">
        <f>SUM($J$18:$J20)</f>
        <v/>
      </c>
    </row>
    <row r="21">
      <c r="A21" s="27" t="inlineStr">
        <is>
          <t>Valencia</t>
        </is>
      </c>
      <c r="B21" s="28">
        <f>SUMIF('Cartera'!$E$5:$E$104,$A21,'Cartera'!$N$5:$N$104)</f>
        <v/>
      </c>
      <c r="D21" s="27" t="inlineStr">
        <is>
          <t>Apartamento</t>
        </is>
      </c>
      <c r="E21" s="28">
        <f>SUMIF('Cartera'!$C$5:$C$104,$D21,'Cartera'!$N$5:$N$104)</f>
        <v/>
      </c>
      <c r="G21" s="29" t="n">
        <v>2029</v>
      </c>
      <c r="H21" s="30">
        <f>SUMIF('Proyección 5 años'!$A$10:$A$509,$G21,'Proyección 5 años'!$I$10:$I$509)</f>
        <v/>
      </c>
      <c r="I21" s="30">
        <f>SUMIF('Proyección 5 años'!$A$10:$A$509,$G21,'Proyección 5 años'!$O$10:$O$509)+SUMIF('Proyección 5 años'!$A$10:$A$509,$G21,'Proyección 5 años'!$P$10:$P$509)</f>
        <v/>
      </c>
      <c r="J21" s="30">
        <f>SUMIF('Proyección 5 años'!$A$10:$A$509,$G21,'Proyección 5 años'!$T$10:$T$509)</f>
        <v/>
      </c>
      <c r="K21" s="30">
        <f>SUM($J$18:$J21)</f>
        <v/>
      </c>
    </row>
    <row r="22">
      <c r="A22" s="24" t="inlineStr">
        <is>
          <t>Málaga</t>
        </is>
      </c>
      <c r="B22" s="25">
        <f>SUMIF('Cartera'!$E$5:$E$104,$A22,'Cartera'!$N$5:$N$104)</f>
        <v/>
      </c>
      <c r="D22" s="24" t="inlineStr">
        <is>
          <t>Chalet adosado</t>
        </is>
      </c>
      <c r="E22" s="25">
        <f>SUMIF('Cartera'!$C$5:$C$104,$D22,'Cartera'!$N$5:$N$104)</f>
        <v/>
      </c>
      <c r="G22" s="26" t="n">
        <v>2030</v>
      </c>
      <c r="H22" s="10">
        <f>SUMIF('Proyección 5 años'!$A$10:$A$509,$G22,'Proyección 5 años'!$I$10:$I$509)</f>
        <v/>
      </c>
      <c r="I22" s="10">
        <f>SUMIF('Proyección 5 años'!$A$10:$A$509,$G22,'Proyección 5 años'!$O$10:$O$509)+SUMIF('Proyección 5 años'!$A$10:$A$509,$G22,'Proyección 5 años'!$P$10:$P$509)</f>
        <v/>
      </c>
      <c r="J22" s="10">
        <f>SUMIF('Proyección 5 años'!$A$10:$A$509,$G22,'Proyección 5 años'!$T$10:$T$509)</f>
        <v/>
      </c>
      <c r="K22" s="10">
        <f>SUM($J$18:$J22)</f>
        <v/>
      </c>
    </row>
    <row r="23">
      <c r="A23" s="27" t="inlineStr">
        <is>
          <t>Zaragoza</t>
        </is>
      </c>
      <c r="B23" s="28">
        <f>SUMIF('Cartera'!$E$5:$E$104,$A23,'Cartera'!$N$5:$N$104)</f>
        <v/>
      </c>
    </row>
    <row r="24">
      <c r="A24" s="24" t="inlineStr">
        <is>
          <t>Oviedo</t>
        </is>
      </c>
      <c r="B24" s="25">
        <f>SUMIF('Cartera'!$E$5:$E$104,$A24,'Cartera'!$N$5:$N$104)</f>
        <v/>
      </c>
    </row>
    <row r="25">
      <c r="A25" s="27" t="inlineStr">
        <is>
          <t>Alicante</t>
        </is>
      </c>
      <c r="B25" s="28">
        <f>SUMIF('Cartera'!$E$5:$E$104,$A25,'Cartera'!$N$5:$N$104)</f>
        <v/>
      </c>
    </row>
    <row r="26">
      <c r="A26" s="24" t="inlineStr">
        <is>
          <t>Bilbao</t>
        </is>
      </c>
      <c r="B26" s="25">
        <f>SUMIF('Cartera'!$E$5:$E$104,$A26,'Cartera'!$N$5:$N$104)</f>
        <v/>
      </c>
    </row>
    <row r="27"/>
    <row r="28"/>
    <row r="29"/>
    <row r="30">
      <c r="A30" s="12" t="inlineStr">
        <is>
          <t>Alertas de rentabilidad, ocupación y flujo de caja</t>
        </is>
      </c>
      <c r="B30" s="17" t="n"/>
      <c r="C30" s="17" t="n"/>
      <c r="D30" s="17" t="n"/>
      <c r="E30" s="17" t="n"/>
      <c r="F30" s="17" t="n"/>
    </row>
    <row r="31">
      <c r="A31" s="23" t="inlineStr">
        <is>
          <t>ID activo</t>
        </is>
      </c>
      <c r="B31" s="23" t="inlineStr">
        <is>
          <t>Municipio</t>
        </is>
      </c>
      <c r="C31" s="23" t="inlineStr">
        <is>
          <t>Rentabilidad neta</t>
        </is>
      </c>
      <c r="D31" s="23" t="inlineStr">
        <is>
          <t>Ocupación</t>
        </is>
      </c>
      <c r="E31" s="23" t="inlineStr">
        <is>
          <t>Flujo de caja anual 2026</t>
        </is>
      </c>
      <c r="F31" s="23" t="inlineStr">
        <is>
          <t>Estado</t>
        </is>
      </c>
    </row>
    <row r="32">
      <c r="A32" s="16">
        <f>IF('Cartera'!$A5="","",'Cartera'!$A5)</f>
        <v/>
      </c>
      <c r="B32" s="16">
        <f>IF($A32="","",IFERROR(VLOOKUP($A32,'Cartera'!$A$5:$AC$104,5,FALSE),""))</f>
        <v/>
      </c>
      <c r="C32" s="31">
        <f>IF($A32="","",IFERROR(VLOOKUP($A32,'Cartera'!$A$5:$AC$104,28,FALSE),0))</f>
        <v/>
      </c>
      <c r="D32" s="31">
        <f>IF($A32="","",IFERROR(VLOOKUP($A32,'Cartera'!$A$5:$AC$104,25,FALSE),0))</f>
        <v/>
      </c>
      <c r="E32" s="32">
        <f>IF($A32="","",SUMIFS('Proyección 5 años'!$T$10:$T$509,'Proyección 5 años'!$B$10:$B$509,$A32,'Proyección 5 años'!$A$10:$A$509,2026))</f>
        <v/>
      </c>
      <c r="F32" s="16">
        <f>IF($A32="","",IF(OR($C32&lt;0,$D32&lt;0.9,$E32&lt;0),"Revisar","Correcto"))</f>
        <v/>
      </c>
    </row>
    <row r="33">
      <c r="A33" s="33">
        <f>IF('Cartera'!$A6="","",'Cartera'!$A6)</f>
        <v/>
      </c>
      <c r="B33" s="33">
        <f>IF($A33="","",IFERROR(VLOOKUP($A33,'Cartera'!$A$5:$AC$104,5,FALSE),""))</f>
        <v/>
      </c>
      <c r="C33" s="34">
        <f>IF($A33="","",IFERROR(VLOOKUP($A33,'Cartera'!$A$5:$AC$104,28,FALSE),0))</f>
        <v/>
      </c>
      <c r="D33" s="34">
        <f>IF($A33="","",IFERROR(VLOOKUP($A33,'Cartera'!$A$5:$AC$104,25,FALSE),0))</f>
        <v/>
      </c>
      <c r="E33" s="35">
        <f>IF($A33="","",SUMIFS('Proyección 5 años'!$T$10:$T$509,'Proyección 5 años'!$B$10:$B$509,$A33,'Proyección 5 años'!$A$10:$A$509,2026))</f>
        <v/>
      </c>
      <c r="F33" s="33">
        <f>IF($A33="","",IF(OR($C33&lt;0,$D33&lt;0.9,$E33&lt;0),"Revisar","Correcto"))</f>
        <v/>
      </c>
    </row>
    <row r="34">
      <c r="A34" s="16">
        <f>IF('Cartera'!$A7="","",'Cartera'!$A7)</f>
        <v/>
      </c>
      <c r="B34" s="16">
        <f>IF($A34="","",IFERROR(VLOOKUP($A34,'Cartera'!$A$5:$AC$104,5,FALSE),""))</f>
        <v/>
      </c>
      <c r="C34" s="31">
        <f>IF($A34="","",IFERROR(VLOOKUP($A34,'Cartera'!$A$5:$AC$104,28,FALSE),0))</f>
        <v/>
      </c>
      <c r="D34" s="31">
        <f>IF($A34="","",IFERROR(VLOOKUP($A34,'Cartera'!$A$5:$AC$104,25,FALSE),0))</f>
        <v/>
      </c>
      <c r="E34" s="32">
        <f>IF($A34="","",SUMIFS('Proyección 5 años'!$T$10:$T$509,'Proyección 5 años'!$B$10:$B$509,$A34,'Proyección 5 años'!$A$10:$A$509,2026))</f>
        <v/>
      </c>
      <c r="F34" s="16">
        <f>IF($A34="","",IF(OR($C34&lt;0,$D34&lt;0.9,$E34&lt;0),"Revisar","Correcto"))</f>
        <v/>
      </c>
    </row>
    <row r="35">
      <c r="A35" s="33">
        <f>IF('Cartera'!$A8="","",'Cartera'!$A8)</f>
        <v/>
      </c>
      <c r="B35" s="33">
        <f>IF($A35="","",IFERROR(VLOOKUP($A35,'Cartera'!$A$5:$AC$104,5,FALSE),""))</f>
        <v/>
      </c>
      <c r="C35" s="34">
        <f>IF($A35="","",IFERROR(VLOOKUP($A35,'Cartera'!$A$5:$AC$104,28,FALSE),0))</f>
        <v/>
      </c>
      <c r="D35" s="34">
        <f>IF($A35="","",IFERROR(VLOOKUP($A35,'Cartera'!$A$5:$AC$104,25,FALSE),0))</f>
        <v/>
      </c>
      <c r="E35" s="35">
        <f>IF($A35="","",SUMIFS('Proyección 5 años'!$T$10:$T$509,'Proyección 5 años'!$B$10:$B$509,$A35,'Proyección 5 años'!$A$10:$A$509,2026))</f>
        <v/>
      </c>
      <c r="F35" s="33">
        <f>IF($A35="","",IF(OR($C35&lt;0,$D35&lt;0.9,$E35&lt;0),"Revisar","Correcto"))</f>
        <v/>
      </c>
    </row>
    <row r="36">
      <c r="A36" s="16">
        <f>IF('Cartera'!$A9="","",'Cartera'!$A9)</f>
        <v/>
      </c>
      <c r="B36" s="16">
        <f>IF($A36="","",IFERROR(VLOOKUP($A36,'Cartera'!$A$5:$AC$104,5,FALSE),""))</f>
        <v/>
      </c>
      <c r="C36" s="31">
        <f>IF($A36="","",IFERROR(VLOOKUP($A36,'Cartera'!$A$5:$AC$104,28,FALSE),0))</f>
        <v/>
      </c>
      <c r="D36" s="31">
        <f>IF($A36="","",IFERROR(VLOOKUP($A36,'Cartera'!$A$5:$AC$104,25,FALSE),0))</f>
        <v/>
      </c>
      <c r="E36" s="32">
        <f>IF($A36="","",SUMIFS('Proyección 5 años'!$T$10:$T$509,'Proyección 5 años'!$B$10:$B$509,$A36,'Proyección 5 años'!$A$10:$A$509,2026))</f>
        <v/>
      </c>
      <c r="F36" s="16">
        <f>IF($A36="","",IF(OR($C36&lt;0,$D36&lt;0.9,$E36&lt;0),"Revisar","Correcto"))</f>
        <v/>
      </c>
    </row>
    <row r="37">
      <c r="A37" s="33">
        <f>IF('Cartera'!$A10="","",'Cartera'!$A10)</f>
        <v/>
      </c>
      <c r="B37" s="33">
        <f>IF($A37="","",IFERROR(VLOOKUP($A37,'Cartera'!$A$5:$AC$104,5,FALSE),""))</f>
        <v/>
      </c>
      <c r="C37" s="34">
        <f>IF($A37="","",IFERROR(VLOOKUP($A37,'Cartera'!$A$5:$AC$104,28,FALSE),0))</f>
        <v/>
      </c>
      <c r="D37" s="34">
        <f>IF($A37="","",IFERROR(VLOOKUP($A37,'Cartera'!$A$5:$AC$104,25,FALSE),0))</f>
        <v/>
      </c>
      <c r="E37" s="35">
        <f>IF($A37="","",SUMIFS('Proyección 5 años'!$T$10:$T$509,'Proyección 5 años'!$B$10:$B$509,$A37,'Proyección 5 años'!$A$10:$A$509,2026))</f>
        <v/>
      </c>
      <c r="F37" s="33">
        <f>IF($A37="","",IF(OR($C37&lt;0,$D37&lt;0.9,$E37&lt;0),"Revisar","Correcto"))</f>
        <v/>
      </c>
    </row>
    <row r="38">
      <c r="A38" s="16">
        <f>IF('Cartera'!$A11="","",'Cartera'!$A11)</f>
        <v/>
      </c>
      <c r="B38" s="16">
        <f>IF($A38="","",IFERROR(VLOOKUP($A38,'Cartera'!$A$5:$AC$104,5,FALSE),""))</f>
        <v/>
      </c>
      <c r="C38" s="31">
        <f>IF($A38="","",IFERROR(VLOOKUP($A38,'Cartera'!$A$5:$AC$104,28,FALSE),0))</f>
        <v/>
      </c>
      <c r="D38" s="31">
        <f>IF($A38="","",IFERROR(VLOOKUP($A38,'Cartera'!$A$5:$AC$104,25,FALSE),0))</f>
        <v/>
      </c>
      <c r="E38" s="32">
        <f>IF($A38="","",SUMIFS('Proyección 5 años'!$T$10:$T$509,'Proyección 5 años'!$B$10:$B$509,$A38,'Proyección 5 años'!$A$10:$A$509,2026))</f>
        <v/>
      </c>
      <c r="F38" s="16">
        <f>IF($A38="","",IF(OR($C38&lt;0,$D38&lt;0.9,$E38&lt;0),"Revisar","Correcto"))</f>
        <v/>
      </c>
    </row>
    <row r="39">
      <c r="A39" s="33">
        <f>IF('Cartera'!$A12="","",'Cartera'!$A12)</f>
        <v/>
      </c>
      <c r="B39" s="33">
        <f>IF($A39="","",IFERROR(VLOOKUP($A39,'Cartera'!$A$5:$AC$104,5,FALSE),""))</f>
        <v/>
      </c>
      <c r="C39" s="34">
        <f>IF($A39="","",IFERROR(VLOOKUP($A39,'Cartera'!$A$5:$AC$104,28,FALSE),0))</f>
        <v/>
      </c>
      <c r="D39" s="34">
        <f>IF($A39="","",IFERROR(VLOOKUP($A39,'Cartera'!$A$5:$AC$104,25,FALSE),0))</f>
        <v/>
      </c>
      <c r="E39" s="35">
        <f>IF($A39="","",SUMIFS('Proyección 5 años'!$T$10:$T$509,'Proyección 5 años'!$B$10:$B$509,$A39,'Proyección 5 años'!$A$10:$A$509,2026))</f>
        <v/>
      </c>
      <c r="F39" s="33">
        <f>IF($A39="","",IF(OR($C39&lt;0,$D39&lt;0.9,$E39&lt;0),"Revisar","Correcto"))</f>
        <v/>
      </c>
    </row>
    <row r="40">
      <c r="A40" s="16">
        <f>IF('Cartera'!$A13="","",'Cartera'!$A13)</f>
        <v/>
      </c>
      <c r="B40" s="16">
        <f>IF($A40="","",IFERROR(VLOOKUP($A40,'Cartera'!$A$5:$AC$104,5,FALSE),""))</f>
        <v/>
      </c>
      <c r="C40" s="31">
        <f>IF($A40="","",IFERROR(VLOOKUP($A40,'Cartera'!$A$5:$AC$104,28,FALSE),0))</f>
        <v/>
      </c>
      <c r="D40" s="31">
        <f>IF($A40="","",IFERROR(VLOOKUP($A40,'Cartera'!$A$5:$AC$104,25,FALSE),0))</f>
        <v/>
      </c>
      <c r="E40" s="32">
        <f>IF($A40="","",SUMIFS('Proyección 5 años'!$T$10:$T$509,'Proyección 5 años'!$B$10:$B$509,$A40,'Proyección 5 años'!$A$10:$A$509,2026))</f>
        <v/>
      </c>
      <c r="F40" s="16">
        <f>IF($A40="","",IF(OR($C40&lt;0,$D40&lt;0.9,$E40&lt;0),"Revisar","Correcto"))</f>
        <v/>
      </c>
    </row>
    <row r="41"/>
    <row r="42"/>
    <row r="43">
      <c r="A43" s="12" t="inlineStr">
        <is>
          <t>Notas fiscales, contractuales y operativas</t>
        </is>
      </c>
      <c r="B43" s="17" t="n"/>
      <c r="C43" s="17" t="n"/>
      <c r="D43" s="17" t="n"/>
      <c r="E43" s="17" t="n"/>
      <c r="F43" s="17" t="n"/>
      <c r="G43" s="17" t="n"/>
      <c r="H43" s="17" t="n"/>
      <c r="I43" s="17" t="n"/>
      <c r="J43" s="17" t="n"/>
    </row>
    <row r="44" ht="42" customHeight="1">
      <c r="A44" s="36" t="inlineStr">
        <is>
          <t>IBI, comunidad y seguro deben revisarse cada ejercicio conforme a recibos, presupuestos de comunidad y pólizas actualizadas.</t>
        </is>
      </c>
    </row>
    <row r="45" ht="42" customHeight="1">
      <c r="A45" s="37" t="inlineStr">
        <is>
          <t>Los intereses hipotecarios y la amortización fiscal estimada del 3% deben contrastarse con la escritura de préstamo, el valor de construcción y la documentación contable.</t>
        </is>
      </c>
    </row>
    <row r="46" ht="42" customHeight="1">
      <c r="A46" s="36" t="inlineStr">
        <is>
          <t>La LAU regula aspectos esenciales del arrendamiento de vivienda. Como referencia operativa, se contempla una fianza de una mensualidad, sin perjuicio de garantías adicionales permitidas.</t>
        </is>
      </c>
    </row>
    <row r="47" ht="42" customHeight="1">
      <c r="A47" s="37" t="inlineStr">
        <is>
          <t>La tributación final puede incluir IRPF, ITP, IVA, AJD y plusvalía municipal según la operación, la comunidad autónoma, el tipo de inmueble y la normativa vigente.</t>
        </is>
      </c>
    </row>
    <row r="48" ht="42" customHeight="1">
      <c r="A48" s="36" t="inlineStr">
        <is>
          <t>Las hipótesis de ocupación, revalorización, mantenimiento y gestión son editables en la hoja Proyección 5 años y deben actualizarse antes de aprobar cada inversión.</t>
        </is>
      </c>
    </row>
  </sheetData>
  <mergeCells count="1">
    <mergeCell ref="A1:Z1"/>
  </mergeCells>
  <conditionalFormatting sqref="A32:F40">
    <cfRule type="expression" priority="1" dxfId="0">
      <formula>$F32="Revisar"</formula>
    </cfRule>
  </conditionalFormatting>
  <conditionalFormatting sqref="F32:F40">
    <cfRule type="expression" priority="2" dxfId="1">
      <formula>$F32="Correcto"</formula>
    </cfRule>
  </conditionalFormatting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2026-10-13T08:46:21Z</dcterms:created>
  <dcterms:modified xmlns:dcterms="http://purl.org/dc/terms/" xmlns:xsi="http://www.w3.org/2001/XMLSchema-instance" xsi:type="dcterms:W3CDTF">2026-10-13T08:46:21Z</dcterms:modified>
</cp:coreProperties>
</file>