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peraciones ITP" sheetId="1" state="visible" r:id="rId1"/>
    <sheet xmlns:r="http://schemas.openxmlformats.org/officeDocument/2006/relationships" name="Resumen" sheetId="2" state="visible" r:id="rId2"/>
    <sheet xmlns:r="http://schemas.openxmlformats.org/officeDocument/2006/relationships" name="Guía" sheetId="3" state="visible" r:id="rId3"/>
  </sheets>
  <definedNames/>
  <calcPr calcId="124519" fullCalcOnLoad="1"/>
</workbook>
</file>

<file path=xl/styles.xml><?xml version="1.0" encoding="utf-8"?>
<styleSheet xmlns="http://schemas.openxmlformats.org/spreadsheetml/2006/main">
  <numFmts count="3">
    <numFmt numFmtId="164" formatCode="DD/MM/AAAA"/>
    <numFmt numFmtId="165" formatCode="#.##0,00 &quot;€&quot;"/>
    <numFmt numFmtId="166" formatCode="0,00%"/>
  </numFmts>
  <fonts count="6">
    <font>
      <name val="Calibri"/>
      <family val="2"/>
      <color theme="1"/>
      <sz val="11"/>
      <scheme val="minor"/>
    </font>
    <font>
      <name val="Calibri"/>
      <b val="1"/>
      <color rgb="00FFFFFF"/>
      <sz val="11"/>
    </font>
    <font>
      <name val="Calibri"/>
      <b val="1"/>
      <color rgb="001E293B"/>
      <sz val="16"/>
    </font>
    <font>
      <name val="Calibri"/>
      <color rgb="001F2937"/>
      <sz val="11"/>
    </font>
    <font>
      <name val="Calibri"/>
      <b val="1"/>
      <color rgb="0016A34A"/>
      <sz val="11"/>
    </font>
    <font>
      <name val="Calibri"/>
      <b val="1"/>
      <color rgb="000F766E"/>
      <sz val="12"/>
    </font>
  </fonts>
  <fills count="10">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14B8A6"/>
      </patternFill>
    </fill>
    <fill>
      <patternFill patternType="solid">
        <fgColor rgb="00DCFCE7"/>
      </patternFill>
    </fill>
    <fill>
      <patternFill patternType="solid">
        <fgColor rgb="00FEE2E2"/>
      </patternFill>
    </fill>
    <fill>
      <patternFill patternType="solid">
        <fgColor rgb="00FEF9C3"/>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7">
    <xf numFmtId="0" fontId="0" fillId="0" borderId="0" pivotButton="0" quotePrefix="0" xfId="0"/>
    <xf numFmtId="0" fontId="1" fillId="2" borderId="1" applyAlignment="1" pivotButton="0" quotePrefix="0" xfId="0">
      <alignment horizontal="center" vertical="center" wrapText="1"/>
    </xf>
    <xf numFmtId="0" fontId="0" fillId="4" borderId="1" pivotButton="0" quotePrefix="0" xfId="0"/>
    <xf numFmtId="164" fontId="0" fillId="4" borderId="1" pivotButton="0" quotePrefix="0" xfId="0"/>
    <xf numFmtId="165" fontId="0" fillId="3" borderId="1" pivotButton="0" quotePrefix="0" xfId="0"/>
    <xf numFmtId="165" fontId="0" fillId="4" borderId="1" pivotButton="0" quotePrefix="0" xfId="0"/>
    <xf numFmtId="166" fontId="0" fillId="3" borderId="1" pivotButton="0" quotePrefix="0" xfId="0"/>
    <xf numFmtId="164" fontId="0" fillId="3" borderId="1" pivotButton="0" quotePrefix="0" xfId="0"/>
    <xf numFmtId="0" fontId="0" fillId="4" borderId="1" applyAlignment="1" pivotButton="0" quotePrefix="0" xfId="0">
      <alignment horizontal="center" vertical="center" wrapText="1"/>
    </xf>
    <xf numFmtId="0" fontId="0" fillId="5" borderId="1" pivotButton="0" quotePrefix="0" xfId="0"/>
    <xf numFmtId="164" fontId="0" fillId="5" borderId="1" pivotButton="0" quotePrefix="0" xfId="0"/>
    <xf numFmtId="165" fontId="0" fillId="5" borderId="1" pivotButton="0" quotePrefix="0" xfId="0"/>
    <xf numFmtId="0" fontId="0" fillId="5" borderId="1" applyAlignment="1" pivotButton="0" quotePrefix="0" xfId="0">
      <alignment horizontal="center" vertical="center" wrapText="1"/>
    </xf>
    <xf numFmtId="0" fontId="2" fillId="0" borderId="0" pivotButton="0" quotePrefix="0" xfId="0"/>
    <xf numFmtId="0" fontId="1" fillId="6" borderId="1" pivotButton="0" quotePrefix="0" xfId="0"/>
    <xf numFmtId="0" fontId="3" fillId="4" borderId="1" pivotButton="0" quotePrefix="0" xfId="0"/>
    <xf numFmtId="0" fontId="4" fillId="4" borderId="1" pivotButton="0" quotePrefix="0" xfId="0"/>
    <xf numFmtId="0" fontId="3" fillId="5" borderId="1" pivotButton="0" quotePrefix="0" xfId="0"/>
    <xf numFmtId="0" fontId="4" fillId="5" borderId="1" pivotButton="0" quotePrefix="0" xfId="0"/>
    <xf numFmtId="165" fontId="4" fillId="4" borderId="1" pivotButton="0" quotePrefix="0" xfId="0"/>
    <xf numFmtId="165" fontId="4" fillId="5" borderId="1" pivotButton="0" quotePrefix="0" xfId="0"/>
    <xf numFmtId="166" fontId="4" fillId="5" borderId="1" pivotButton="0" quotePrefix="0" xfId="0"/>
    <xf numFmtId="166" fontId="0" fillId="4" borderId="1" pivotButton="0" quotePrefix="0" xfId="0"/>
    <xf numFmtId="166" fontId="0" fillId="5" borderId="1" pivotButton="0" quotePrefix="0" xfId="0"/>
    <xf numFmtId="0" fontId="3" fillId="0" borderId="0" pivotButton="0" quotePrefix="0" xfId="0"/>
    <xf numFmtId="166" fontId="4" fillId="0" borderId="0" pivotButton="0" quotePrefix="0" xfId="0"/>
    <xf numFmtId="0" fontId="3" fillId="0" borderId="0" applyAlignment="1" pivotButton="0" quotePrefix="0" xfId="0">
      <alignment vertical="center" wrapText="1"/>
    </xf>
    <xf numFmtId="0" fontId="5" fillId="0" borderId="0" applyAlignment="1" pivotButton="0" quotePrefix="0" xfId="0">
      <alignment vertical="center" wrapText="1"/>
    </xf>
    <xf numFmtId="0" fontId="0" fillId="6" borderId="1" pivotButton="0" quotePrefix="0" xfId="0"/>
    <xf numFmtId="0" fontId="0" fillId="0" borderId="1" pivotButton="0" quotePrefix="0" xfId="0"/>
    <xf numFmtId="0" fontId="0" fillId="3" borderId="1" pivotButton="0" quotePrefix="0" xfId="0"/>
    <xf numFmtId="0" fontId="0" fillId="7" borderId="1" pivotButton="0" quotePrefix="0" xfId="0"/>
    <xf numFmtId="0" fontId="0" fillId="8" borderId="1" pivotButton="0" quotePrefix="0" xfId="0"/>
    <xf numFmtId="0" fontId="0" fillId="9" borderId="1" pivotButton="0" quotePrefix="0" xfId="0"/>
    <xf numFmtId="164" fontId="0" fillId="4" borderId="1" pivotButton="0" quotePrefix="0" xfId="0"/>
    <xf numFmtId="165" fontId="0" fillId="3" borderId="1" pivotButton="0" quotePrefix="0" xfId="0"/>
    <xf numFmtId="165" fontId="0" fillId="4" borderId="1" pivotButton="0" quotePrefix="0" xfId="0"/>
    <xf numFmtId="166" fontId="0" fillId="3" borderId="1" pivotButton="0" quotePrefix="0" xfId="0"/>
    <xf numFmtId="164" fontId="0" fillId="3" borderId="1" pivotButton="0" quotePrefix="0" xfId="0"/>
    <xf numFmtId="164" fontId="0" fillId="5" borderId="1" pivotButton="0" quotePrefix="0" xfId="0"/>
    <xf numFmtId="165" fontId="0" fillId="5" borderId="1" pivotButton="0" quotePrefix="0" xfId="0"/>
    <xf numFmtId="165" fontId="4" fillId="4" borderId="1" pivotButton="0" quotePrefix="0" xfId="0"/>
    <xf numFmtId="165" fontId="4" fillId="5" borderId="1" pivotButton="0" quotePrefix="0" xfId="0"/>
    <xf numFmtId="166" fontId="4" fillId="5" borderId="1" pivotButton="0" quotePrefix="0" xfId="0"/>
    <xf numFmtId="166" fontId="0" fillId="4" borderId="1" pivotButton="0" quotePrefix="0" xfId="0"/>
    <xf numFmtId="166" fontId="0" fillId="5" borderId="1" pivotButton="0" quotePrefix="0" xfId="0"/>
    <xf numFmtId="166" fontId="4" fillId="0" borderId="0" pivotButton="0" quotePrefix="0" xfId="0"/>
  </cellXfs>
  <cellStyles count="1">
    <cellStyle name="Normal" xfId="0" builtinId="0" hidden="0"/>
  </cellStyles>
  <dxfs count="4">
    <dxf>
      <font>
        <name val="Calibri"/>
        <b val="1"/>
        <color rgb="0016A34A"/>
        <sz val="11"/>
      </font>
      <fill>
        <patternFill patternType="solid">
          <fgColor rgb="00DCFCE7"/>
        </patternFill>
      </fill>
    </dxf>
    <dxf>
      <font>
        <name val="Calibri"/>
        <b val="1"/>
        <color rgb="00DC2626"/>
        <sz val="11"/>
      </font>
      <fill>
        <patternFill patternType="solid">
          <fgColor rgb="00FEE2E2"/>
        </patternFill>
      </fill>
    </dxf>
    <dxf>
      <font>
        <b val="1"/>
        <color rgb="00B45309"/>
      </font>
      <fill>
        <patternFill patternType="solid">
          <fgColor rgb="00FEF9C3"/>
        </patternFill>
      </fill>
    </dxf>
    <dxf>
      <font>
        <name val="Calibri"/>
        <b val="1"/>
        <color rgb="0016A34A"/>
        <sz val="1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a ingresar por provincia</a:t>
            </a:r>
          </a:p>
        </rich>
      </tx>
    </title>
    <plotArea>
      <barChart>
        <barDir val="col"/>
        <grouping val="clustered"/>
        <ser>
          <idx val="0"/>
          <order val="0"/>
          <tx>
            <strRef>
              <f>'Resumen'!C27</f>
            </strRef>
          </tx>
          <spPr>
            <a:solidFill xmlns:a="http://schemas.openxmlformats.org/drawingml/2006/main">
              <a:srgbClr val="0F766E"/>
            </a:solidFill>
            <a:ln xmlns:a="http://schemas.openxmlformats.org/drawingml/2006/main">
              <a:prstDash val="solid"/>
            </a:ln>
          </spPr>
          <cat>
            <numRef>
              <f>'Resumen'!$A$28:$A$33</f>
            </numRef>
          </cat>
          <val>
            <numRef>
              <f>'Resumen'!$C$28:$C$33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Provincia</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Total a ingresar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Distribución por estado de liquidación</a:t>
            </a:r>
          </a:p>
        </rich>
      </tx>
    </title>
    <plotArea>
      <pieChart>
        <varyColors val="1"/>
        <ser>
          <idx val="0"/>
          <order val="0"/>
          <tx>
            <strRef>
              <f>'Resumen'!F27</f>
            </strRef>
          </tx>
          <spPr>
            <a:ln xmlns:a="http://schemas.openxmlformats.org/drawingml/2006/main">
              <a:prstDash val="solid"/>
            </a:ln>
          </spPr>
          <cat>
            <numRef>
              <f>'Resumen'!$E$28:$E$30</f>
            </numRef>
          </cat>
          <val>
            <numRef>
              <f>'Resumen'!$F$28:$F$30</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Cuota ITP por operación</a:t>
            </a:r>
          </a:p>
        </rich>
      </tx>
    </title>
    <plotArea>
      <barChart>
        <barDir val="bar"/>
        <grouping val="clustered"/>
        <ser>
          <idx val="0"/>
          <order val="0"/>
          <tx>
            <strRef>
              <f>'Operaciones ITP'!O1</f>
            </strRef>
          </tx>
          <spPr>
            <a:solidFill xmlns:a="http://schemas.openxmlformats.org/drawingml/2006/main">
              <a:srgbClr val="14B8A6"/>
            </a:solidFill>
            <a:ln xmlns:a="http://schemas.openxmlformats.org/drawingml/2006/main">
              <a:prstDash val="solid"/>
            </a:ln>
          </spPr>
          <cat>
            <numRef>
              <f>'Operaciones ITP'!$A$2:$A$10</f>
            </numRef>
          </cat>
          <val>
            <numRef>
              <f>'Operaciones ITP'!$O$2:$O$10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Nº operación</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Cuota ITP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7</col>
      <colOff>0</colOff>
      <row>2</row>
      <rowOff>0</rowOff>
    </from>
    <ext cx="54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22</row>
      <rowOff>0</rowOff>
    </from>
    <ext cx="540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7</col>
      <colOff>0</colOff>
      <row>42</row>
      <rowOff>0</rowOff>
    </from>
    <ext cx="540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ables/table1.xml><?xml version="1.0" encoding="utf-8"?>
<table xmlns="http://schemas.openxmlformats.org/spreadsheetml/2006/main" id="1" name="TablaOperacionesITP" displayName="TablaOperacionesITP" ref="A1:Y10" headerRowCount="1">
  <autoFilter ref="A1:Y10"/>
  <tableColumns count="25">
    <tableColumn id="1" name="Nº operación"/>
    <tableColumn id="2" name="Fecha de compraventa"/>
    <tableColumn id="3" name="Comprador/a"/>
    <tableColumn id="4" name="NIF comprador"/>
    <tableColumn id="5" name="Vendedor/a"/>
    <tableColumn id="6" name="Municipio"/>
    <tableColumn id="7" name="Provincia"/>
    <tableColumn id="8" name="Tipo de inmueble"/>
    <tableColumn id="9" name="Dirección del inmueble"/>
    <tableColumn id="10" name="Referencia catastral"/>
    <tableColumn id="11" name="Precio escriturado"/>
    <tableColumn id="12" name="Valor de referencia"/>
    <tableColumn id="13" name="Base imponible ITP"/>
    <tableColumn id="14" name="Tipo ITP %"/>
    <tableColumn id="15" name="Cuota ITP"/>
    <tableColumn id="16" name="Bonificación %"/>
    <tableColumn id="17" name="Cuota bonificada"/>
    <tableColumn id="18" name="Gastos notariales"/>
    <tableColumn id="19" name="Gastos registrales"/>
    <tableColumn id="20" name="Fecha límite de presentación"/>
    <tableColumn id="21" name="Fecha de presentación"/>
    <tableColumn id="22" name="Estado liquidación"/>
    <tableColumn id="23" name="Recargo/Intereses"/>
    <tableColumn id="24" name="Total a ingresar"/>
    <tableColumn id="25" name="Observaciones"/>
  </tableColumns>
  <tableStyleInfo name="TableStyleMedium2"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Y10"/>
  <sheetViews>
    <sheetView workbookViewId="0">
      <pane ySplit="1" topLeftCell="A2" activePane="bottomLeft" state="frozen"/>
      <selection pane="bottomLeft" activeCell="A1" sqref="A1"/>
    </sheetView>
  </sheetViews>
  <sheetFormatPr baseColWidth="8" defaultRowHeight="15"/>
  <cols>
    <col width="11" customWidth="1" min="1" max="1"/>
    <col width="15" customWidth="1" min="2" max="2"/>
    <col width="20" customWidth="1" min="3" max="3"/>
    <col width="13" customWidth="1" min="4" max="4"/>
    <col width="20" customWidth="1" min="5" max="5"/>
    <col width="13" customWidth="1" min="6" max="6"/>
    <col width="13" customWidth="1" min="7" max="7"/>
    <col width="15" customWidth="1" min="8" max="8"/>
    <col width="26" customWidth="1" min="9" max="9"/>
    <col width="16" customWidth="1" min="10" max="10"/>
    <col width="15" customWidth="1" min="11" max="11"/>
    <col width="15" customWidth="1" min="12" max="12"/>
    <col width="15" customWidth="1" min="13" max="13"/>
    <col width="10" customWidth="1" min="14" max="14"/>
    <col width="13" customWidth="1" min="15" max="15"/>
    <col width="11" customWidth="1" min="16" max="16"/>
    <col width="14" customWidth="1" min="17" max="17"/>
    <col width="13" customWidth="1" min="18" max="18"/>
    <col width="13" customWidth="1" min="19" max="19"/>
    <col width="16" customWidth="1" min="20" max="20"/>
    <col width="16" customWidth="1" min="21" max="21"/>
    <col width="14" customWidth="1" min="22" max="22"/>
    <col width="12" customWidth="1" min="23" max="23"/>
    <col width="14" customWidth="1" min="24" max="24"/>
    <col width="22" customWidth="1" min="25" max="25"/>
  </cols>
  <sheetData>
    <row r="1" ht="38" customHeight="1">
      <c r="A1" s="1" t="inlineStr">
        <is>
          <t>Nº operación</t>
        </is>
      </c>
      <c r="B1" s="1" t="inlineStr">
        <is>
          <t>Fecha de compraventa</t>
        </is>
      </c>
      <c r="C1" s="1" t="inlineStr">
        <is>
          <t>Comprador/a</t>
        </is>
      </c>
      <c r="D1" s="1" t="inlineStr">
        <is>
          <t>NIF comprador</t>
        </is>
      </c>
      <c r="E1" s="1" t="inlineStr">
        <is>
          <t>Vendedor/a</t>
        </is>
      </c>
      <c r="F1" s="1" t="inlineStr">
        <is>
          <t>Municipio</t>
        </is>
      </c>
      <c r="G1" s="1" t="inlineStr">
        <is>
          <t>Provincia</t>
        </is>
      </c>
      <c r="H1" s="1" t="inlineStr">
        <is>
          <t>Tipo de inmueble</t>
        </is>
      </c>
      <c r="I1" s="1" t="inlineStr">
        <is>
          <t>Dirección del inmueble</t>
        </is>
      </c>
      <c r="J1" s="1" t="inlineStr">
        <is>
          <t>Referencia catastral</t>
        </is>
      </c>
      <c r="K1" s="1" t="inlineStr">
        <is>
          <t>Precio escriturado</t>
        </is>
      </c>
      <c r="L1" s="1" t="inlineStr">
        <is>
          <t>Valor de referencia</t>
        </is>
      </c>
      <c r="M1" s="1" t="inlineStr">
        <is>
          <t>Base imponible ITP</t>
        </is>
      </c>
      <c r="N1" s="1" t="inlineStr">
        <is>
          <t>Tipo ITP %</t>
        </is>
      </c>
      <c r="O1" s="1" t="inlineStr">
        <is>
          <t>Cuota ITP</t>
        </is>
      </c>
      <c r="P1" s="1" t="inlineStr">
        <is>
          <t>Bonificación %</t>
        </is>
      </c>
      <c r="Q1" s="1" t="inlineStr">
        <is>
          <t>Cuota bonificada</t>
        </is>
      </c>
      <c r="R1" s="1" t="inlineStr">
        <is>
          <t>Gastos notariales</t>
        </is>
      </c>
      <c r="S1" s="1" t="inlineStr">
        <is>
          <t>Gastos registrales</t>
        </is>
      </c>
      <c r="T1" s="1" t="inlineStr">
        <is>
          <t>Fecha límite de presentación</t>
        </is>
      </c>
      <c r="U1" s="1" t="inlineStr">
        <is>
          <t>Fecha de presentación</t>
        </is>
      </c>
      <c r="V1" s="1" t="inlineStr">
        <is>
          <t>Estado liquidación</t>
        </is>
      </c>
      <c r="W1" s="1" t="inlineStr">
        <is>
          <t>Recargo/Intereses</t>
        </is>
      </c>
      <c r="X1" s="1" t="inlineStr">
        <is>
          <t>Total a ingresar</t>
        </is>
      </c>
      <c r="Y1" s="1" t="inlineStr">
        <is>
          <t>Observaciones</t>
        </is>
      </c>
    </row>
    <row r="2">
      <c r="A2" s="2" t="n">
        <v>1</v>
      </c>
      <c r="B2" s="34" t="n">
        <v>46037</v>
      </c>
      <c r="C2" s="2" t="inlineStr">
        <is>
          <t>María García</t>
        </is>
      </c>
      <c r="D2" s="2" t="inlineStr">
        <is>
          <t>12345678Z</t>
        </is>
      </c>
      <c r="E2" s="2" t="inlineStr">
        <is>
          <t>Roberto Díaz</t>
        </is>
      </c>
      <c r="F2" s="2" t="inlineStr">
        <is>
          <t>Madrid</t>
        </is>
      </c>
      <c r="G2" s="2" t="inlineStr">
        <is>
          <t>Madrid</t>
        </is>
      </c>
      <c r="H2" s="2" t="inlineStr">
        <is>
          <t>Piso</t>
        </is>
      </c>
      <c r="I2" s="2" t="inlineStr">
        <is>
          <t>Calle Mayor 12 3ºB, Madrid</t>
        </is>
      </c>
      <c r="J2" s="2" t="inlineStr">
        <is>
          <t>1234567VK4712S0001AB</t>
        </is>
      </c>
      <c r="K2" s="35" t="n">
        <v>240000</v>
      </c>
      <c r="L2" s="35" t="n">
        <v>235000</v>
      </c>
      <c r="M2" s="36">
        <f>MAX(K2,L2)</f>
        <v/>
      </c>
      <c r="N2" s="37" t="n">
        <v>0.06</v>
      </c>
      <c r="O2" s="36">
        <f>M2*N2</f>
        <v/>
      </c>
      <c r="P2" s="37" t="n">
        <v>0</v>
      </c>
      <c r="Q2" s="36">
        <f>O2*(1-P2)</f>
        <v/>
      </c>
      <c r="R2" s="35" t="n">
        <v>1200</v>
      </c>
      <c r="S2" s="35" t="n">
        <v>350</v>
      </c>
      <c r="T2" s="38" t="n">
        <v>46067</v>
      </c>
      <c r="U2" s="38" t="n">
        <v>46063</v>
      </c>
      <c r="V2" s="8">
        <f>IF(U2="","Pendiente",IF(U2&lt;=T2,"En plazo","Fuera de plazo"))</f>
        <v/>
      </c>
      <c r="W2" s="36">
        <f>IF(AND(U2&lt;&gt;"",U2&gt;T2),Q2*0.05,0)</f>
        <v/>
      </c>
      <c r="X2" s="36">
        <f>Q2+W2</f>
        <v/>
      </c>
      <c r="Y2" s="2" t="inlineStr"/>
    </row>
    <row r="3">
      <c r="A3" s="9" t="n">
        <v>2</v>
      </c>
      <c r="B3" s="39" t="n">
        <v>46044</v>
      </c>
      <c r="C3" s="9" t="inlineStr">
        <is>
          <t>Antonio López</t>
        </is>
      </c>
      <c r="D3" s="9" t="inlineStr">
        <is>
          <t>23456789Y</t>
        </is>
      </c>
      <c r="E3" s="9" t="inlineStr">
        <is>
          <t>Isabel Ortega</t>
        </is>
      </c>
      <c r="F3" s="9" t="inlineStr">
        <is>
          <t>Barcelona</t>
        </is>
      </c>
      <c r="G3" s="9" t="inlineStr">
        <is>
          <t>Barcelona</t>
        </is>
      </c>
      <c r="H3" s="9" t="inlineStr">
        <is>
          <t>Piso</t>
        </is>
      </c>
      <c r="I3" s="9" t="inlineStr">
        <is>
          <t>Av. Diagonal 405, Barcelona</t>
        </is>
      </c>
      <c r="J3" s="9" t="inlineStr">
        <is>
          <t>2345678VK4712S0002CD</t>
        </is>
      </c>
      <c r="K3" s="35" t="n">
        <v>320000</v>
      </c>
      <c r="L3" s="35" t="n">
        <v>330000</v>
      </c>
      <c r="M3" s="40">
        <f>MAX(K3,L3)</f>
        <v/>
      </c>
      <c r="N3" s="37" t="n">
        <v>0.1</v>
      </c>
      <c r="O3" s="40">
        <f>M3*N3</f>
        <v/>
      </c>
      <c r="P3" s="37" t="n">
        <v>0</v>
      </c>
      <c r="Q3" s="40">
        <f>O3*(1-P3)</f>
        <v/>
      </c>
      <c r="R3" s="35" t="n">
        <v>1500</v>
      </c>
      <c r="S3" s="35" t="n">
        <v>420</v>
      </c>
      <c r="T3" s="38" t="n">
        <v>46074</v>
      </c>
      <c r="U3" s="38" t="n">
        <v>46086</v>
      </c>
      <c r="V3" s="12">
        <f>IF(U3="","Pendiente",IF(U3&lt;=T3,"En plazo","Fuera de plazo"))</f>
        <v/>
      </c>
      <c r="W3" s="40">
        <f>IF(AND(U3&lt;&gt;"",U3&gt;T3),Q3*0.05,0)</f>
        <v/>
      </c>
      <c r="X3" s="40">
        <f>Q3+W3</f>
        <v/>
      </c>
      <c r="Y3" s="9" t="inlineStr"/>
    </row>
    <row r="4">
      <c r="A4" s="2" t="n">
        <v>3</v>
      </c>
      <c r="B4" s="34" t="n">
        <v>46056</v>
      </c>
      <c r="C4" s="2" t="inlineStr">
        <is>
          <t>Carmen Ruiz</t>
        </is>
      </c>
      <c r="D4" s="2" t="inlineStr">
        <is>
          <t>34567890X</t>
        </is>
      </c>
      <c r="E4" s="2" t="inlineStr">
        <is>
          <t>Francisco Vidal</t>
        </is>
      </c>
      <c r="F4" s="2" t="inlineStr">
        <is>
          <t>Sevilla</t>
        </is>
      </c>
      <c r="G4" s="2" t="inlineStr">
        <is>
          <t>Sevilla</t>
        </is>
      </c>
      <c r="H4" s="2" t="inlineStr">
        <is>
          <t>Casa</t>
        </is>
      </c>
      <c r="I4" s="2" t="inlineStr">
        <is>
          <t>Calle Sierpes 8, Sevilla</t>
        </is>
      </c>
      <c r="J4" s="2" t="inlineStr">
        <is>
          <t>3456789VK4712S0003EF</t>
        </is>
      </c>
      <c r="K4" s="35" t="n">
        <v>180000</v>
      </c>
      <c r="L4" s="35" t="n">
        <v>175000</v>
      </c>
      <c r="M4" s="36">
        <f>MAX(K4,L4)</f>
        <v/>
      </c>
      <c r="N4" s="37" t="n">
        <v>0.07000000000000001</v>
      </c>
      <c r="O4" s="36">
        <f>M4*N4</f>
        <v/>
      </c>
      <c r="P4" s="37" t="n">
        <v>0.95</v>
      </c>
      <c r="Q4" s="36">
        <f>O4*(1-P4)</f>
        <v/>
      </c>
      <c r="R4" s="35" t="n">
        <v>900</v>
      </c>
      <c r="S4" s="35" t="n">
        <v>280</v>
      </c>
      <c r="T4" s="38" t="n">
        <v>46086</v>
      </c>
      <c r="U4" s="38" t="n">
        <v>46081</v>
      </c>
      <c r="V4" s="8">
        <f>IF(U4="","Pendiente",IF(U4&lt;=T4,"En plazo","Fuera de plazo"))</f>
        <v/>
      </c>
      <c r="W4" s="36">
        <f>IF(AND(U4&lt;&gt;"",U4&gt;T4),Q4*0.05,0)</f>
        <v/>
      </c>
      <c r="X4" s="36">
        <f>Q4+W4</f>
        <v/>
      </c>
      <c r="Y4" s="2" t="inlineStr"/>
    </row>
    <row r="5">
      <c r="A5" s="9" t="n">
        <v>4</v>
      </c>
      <c r="B5" s="39" t="n">
        <v>46063</v>
      </c>
      <c r="C5" s="9" t="inlineStr">
        <is>
          <t>José Martínez</t>
        </is>
      </c>
      <c r="D5" s="9" t="inlineStr">
        <is>
          <t>45678901W</t>
        </is>
      </c>
      <c r="E5" s="9" t="inlineStr">
        <is>
          <t>Elena Castro</t>
        </is>
      </c>
      <c r="F5" s="9" t="inlineStr">
        <is>
          <t>Valencia</t>
        </is>
      </c>
      <c r="G5" s="9" t="inlineStr">
        <is>
          <t>Valencia</t>
        </is>
      </c>
      <c r="H5" s="9" t="inlineStr">
        <is>
          <t>Ático</t>
        </is>
      </c>
      <c r="I5" s="9" t="inlineStr">
        <is>
          <t>Calle Colón 22, Valencia</t>
        </is>
      </c>
      <c r="J5" s="9" t="inlineStr">
        <is>
          <t>4567890VK4712S0004GH</t>
        </is>
      </c>
      <c r="K5" s="35" t="n">
        <v>265000</v>
      </c>
      <c r="L5" s="35" t="n">
        <v>260000</v>
      </c>
      <c r="M5" s="40">
        <f>MAX(K5,L5)</f>
        <v/>
      </c>
      <c r="N5" s="37" t="n">
        <v>0.1</v>
      </c>
      <c r="O5" s="40">
        <f>M5*N5</f>
        <v/>
      </c>
      <c r="P5" s="37" t="n">
        <v>0</v>
      </c>
      <c r="Q5" s="40">
        <f>O5*(1-P5)</f>
        <v/>
      </c>
      <c r="R5" s="35" t="n">
        <v>1300</v>
      </c>
      <c r="S5" s="35" t="n">
        <v>390</v>
      </c>
      <c r="T5" s="38" t="n">
        <v>46093</v>
      </c>
      <c r="U5" s="38" t="inlineStr"/>
      <c r="V5" s="12">
        <f>IF(U5="","Pendiente",IF(U5&lt;=T5,"En plazo","Fuera de plazo"))</f>
        <v/>
      </c>
      <c r="W5" s="40">
        <f>IF(AND(U5&lt;&gt;"",U5&gt;T5),Q5*0.05,0)</f>
        <v/>
      </c>
      <c r="X5" s="40">
        <f>Q5+W5</f>
        <v/>
      </c>
      <c r="Y5" s="9" t="inlineStr"/>
    </row>
    <row r="6">
      <c r="A6" s="2" t="n">
        <v>5</v>
      </c>
      <c r="B6" s="34" t="n">
        <v>46071</v>
      </c>
      <c r="C6" s="2" t="inlineStr">
        <is>
          <t>Laura Fernández</t>
        </is>
      </c>
      <c r="D6" s="2" t="inlineStr">
        <is>
          <t>56789012V</t>
        </is>
      </c>
      <c r="E6" s="2" t="inlineStr">
        <is>
          <t>Sergio Navarro</t>
        </is>
      </c>
      <c r="F6" s="2" t="inlineStr">
        <is>
          <t>Barcelona</t>
        </is>
      </c>
      <c r="G6" s="2" t="inlineStr">
        <is>
          <t>Barcelona</t>
        </is>
      </c>
      <c r="H6" s="2" t="inlineStr">
        <is>
          <t>Piso</t>
        </is>
      </c>
      <c r="I6" s="2" t="inlineStr">
        <is>
          <t>Paseo de Gracia 88, Barcelona</t>
        </is>
      </c>
      <c r="J6" s="2" t="inlineStr">
        <is>
          <t>5678901VK4712S0005IJ</t>
        </is>
      </c>
      <c r="K6" s="35" t="n">
        <v>420000</v>
      </c>
      <c r="L6" s="35" t="n">
        <v>415000</v>
      </c>
      <c r="M6" s="36">
        <f>MAX(K6,L6)</f>
        <v/>
      </c>
      <c r="N6" s="37" t="n">
        <v>0.1</v>
      </c>
      <c r="O6" s="36">
        <f>M6*N6</f>
        <v/>
      </c>
      <c r="P6" s="37" t="n">
        <v>0</v>
      </c>
      <c r="Q6" s="36">
        <f>O6*(1-P6)</f>
        <v/>
      </c>
      <c r="R6" s="35" t="n">
        <v>1900</v>
      </c>
      <c r="S6" s="35" t="n">
        <v>480</v>
      </c>
      <c r="T6" s="38" t="n">
        <v>46101</v>
      </c>
      <c r="U6" s="38" t="n">
        <v>46114</v>
      </c>
      <c r="V6" s="8">
        <f>IF(U6="","Pendiente",IF(U6&lt;=T6,"En plazo","Fuera de plazo"))</f>
        <v/>
      </c>
      <c r="W6" s="36">
        <f>IF(AND(U6&lt;&gt;"",U6&gt;T6),Q6*0.05,0)</f>
        <v/>
      </c>
      <c r="X6" s="36">
        <f>Q6+W6</f>
        <v/>
      </c>
      <c r="Y6" s="2" t="inlineStr"/>
    </row>
    <row r="7">
      <c r="A7" s="9" t="n">
        <v>6</v>
      </c>
      <c r="B7" s="39" t="n">
        <v>46082</v>
      </c>
      <c r="C7" s="9" t="inlineStr">
        <is>
          <t>Manuel Sánchez</t>
        </is>
      </c>
      <c r="D7" s="9" t="inlineStr">
        <is>
          <t>67890123U</t>
        </is>
      </c>
      <c r="E7" s="9" t="inlineStr">
        <is>
          <t>Teresa Prieto</t>
        </is>
      </c>
      <c r="F7" s="9" t="inlineStr">
        <is>
          <t>Zaragoza</t>
        </is>
      </c>
      <c r="G7" s="9" t="inlineStr">
        <is>
          <t>Zaragoza</t>
        </is>
      </c>
      <c r="H7" s="9" t="inlineStr">
        <is>
          <t>Vivienda unifamiliar</t>
        </is>
      </c>
      <c r="I7" s="9" t="inlineStr">
        <is>
          <t>Plaza del Pilar 4, Zaragoza</t>
        </is>
      </c>
      <c r="J7" s="9" t="inlineStr">
        <is>
          <t>6789012VK4712S0006KL</t>
        </is>
      </c>
      <c r="K7" s="35" t="n">
        <v>195000</v>
      </c>
      <c r="L7" s="35" t="n">
        <v>190000</v>
      </c>
      <c r="M7" s="40">
        <f>MAX(K7,L7)</f>
        <v/>
      </c>
      <c r="N7" s="37" t="n">
        <v>0.08</v>
      </c>
      <c r="O7" s="40">
        <f>M7*N7</f>
        <v/>
      </c>
      <c r="P7" s="37" t="n">
        <v>0.5</v>
      </c>
      <c r="Q7" s="40">
        <f>O7*(1-P7)</f>
        <v/>
      </c>
      <c r="R7" s="35" t="n">
        <v>950</v>
      </c>
      <c r="S7" s="35" t="n">
        <v>260</v>
      </c>
      <c r="T7" s="38" t="n">
        <v>46112</v>
      </c>
      <c r="U7" s="38" t="n">
        <v>46106</v>
      </c>
      <c r="V7" s="12">
        <f>IF(U7="","Pendiente",IF(U7&lt;=T7,"En plazo","Fuera de plazo"))</f>
        <v/>
      </c>
      <c r="W7" s="40">
        <f>IF(AND(U7&lt;&gt;"",U7&gt;T7),Q7*0.05,0)</f>
        <v/>
      </c>
      <c r="X7" s="40">
        <f>Q7+W7</f>
        <v/>
      </c>
      <c r="Y7" s="9" t="inlineStr"/>
    </row>
    <row r="8">
      <c r="A8" s="2" t="n">
        <v>7</v>
      </c>
      <c r="B8" s="34" t="n">
        <v>46090</v>
      </c>
      <c r="C8" s="2" t="inlineStr">
        <is>
          <t>Ana Pérez</t>
        </is>
      </c>
      <c r="D8" s="2" t="inlineStr">
        <is>
          <t>78901234T</t>
        </is>
      </c>
      <c r="E8" s="2" t="inlineStr">
        <is>
          <t>Diego Molina</t>
        </is>
      </c>
      <c r="F8" s="2" t="inlineStr">
        <is>
          <t>Málaga</t>
        </is>
      </c>
      <c r="G8" s="2" t="inlineStr">
        <is>
          <t>Málaga</t>
        </is>
      </c>
      <c r="H8" s="2" t="inlineStr">
        <is>
          <t>Piso</t>
        </is>
      </c>
      <c r="I8" s="2" t="inlineStr">
        <is>
          <t>Calle Larios 15, Málaga</t>
        </is>
      </c>
      <c r="J8" s="2" t="inlineStr">
        <is>
          <t>7890123VK4712S0007MN</t>
        </is>
      </c>
      <c r="K8" s="35" t="n">
        <v>150000</v>
      </c>
      <c r="L8" s="35" t="n">
        <v>155000</v>
      </c>
      <c r="M8" s="36">
        <f>MAX(K8,L8)</f>
        <v/>
      </c>
      <c r="N8" s="37" t="n">
        <v>0.07000000000000001</v>
      </c>
      <c r="O8" s="36">
        <f>M8*N8</f>
        <v/>
      </c>
      <c r="P8" s="37" t="n">
        <v>0</v>
      </c>
      <c r="Q8" s="36">
        <f>O8*(1-P8)</f>
        <v/>
      </c>
      <c r="R8" s="35" t="n">
        <v>800</v>
      </c>
      <c r="S8" s="35" t="n">
        <v>240</v>
      </c>
      <c r="T8" s="38" t="n">
        <v>46120</v>
      </c>
      <c r="U8" s="38" t="inlineStr"/>
      <c r="V8" s="8">
        <f>IF(U8="","Pendiente",IF(U8&lt;=T8,"En plazo","Fuera de plazo"))</f>
        <v/>
      </c>
      <c r="W8" s="36">
        <f>IF(AND(U8&lt;&gt;"",U8&gt;T8),Q8*0.05,0)</f>
        <v/>
      </c>
      <c r="X8" s="36">
        <f>Q8+W8</f>
        <v/>
      </c>
      <c r="Y8" s="2" t="inlineStr"/>
    </row>
    <row r="9">
      <c r="A9" s="9" t="n">
        <v>8</v>
      </c>
      <c r="B9" s="39" t="n">
        <v>46096</v>
      </c>
      <c r="C9" s="9" t="inlineStr">
        <is>
          <t>Javier Gómez</t>
        </is>
      </c>
      <c r="D9" s="9" t="inlineStr">
        <is>
          <t>89012345S</t>
        </is>
      </c>
      <c r="E9" s="9" t="inlineStr">
        <is>
          <t>Cristina Herrero</t>
        </is>
      </c>
      <c r="F9" s="9" t="inlineStr">
        <is>
          <t>Madrid</t>
        </is>
      </c>
      <c r="G9" s="9" t="inlineStr">
        <is>
          <t>Madrid</t>
        </is>
      </c>
      <c r="H9" s="9" t="inlineStr">
        <is>
          <t>Local</t>
        </is>
      </c>
      <c r="I9" s="9" t="inlineStr">
        <is>
          <t>Gran Vía 31, Madrid</t>
        </is>
      </c>
      <c r="J9" s="9" t="inlineStr">
        <is>
          <t>8901234VK4712S0008OP</t>
        </is>
      </c>
      <c r="K9" s="35" t="n">
        <v>380000</v>
      </c>
      <c r="L9" s="35" t="n">
        <v>375000</v>
      </c>
      <c r="M9" s="40">
        <f>MAX(K9,L9)</f>
        <v/>
      </c>
      <c r="N9" s="37" t="n">
        <v>0.06</v>
      </c>
      <c r="O9" s="40">
        <f>M9*N9</f>
        <v/>
      </c>
      <c r="P9" s="37" t="n">
        <v>0</v>
      </c>
      <c r="Q9" s="40">
        <f>O9*(1-P9)</f>
        <v/>
      </c>
      <c r="R9" s="35" t="n">
        <v>1700</v>
      </c>
      <c r="S9" s="35" t="n">
        <v>450</v>
      </c>
      <c r="T9" s="38" t="n">
        <v>46126</v>
      </c>
      <c r="U9" s="38" t="n">
        <v>46137</v>
      </c>
      <c r="V9" s="12">
        <f>IF(U9="","Pendiente",IF(U9&lt;=T9,"En plazo","Fuera de plazo"))</f>
        <v/>
      </c>
      <c r="W9" s="40">
        <f>IF(AND(U9&lt;&gt;"",U9&gt;T9),Q9*0.05,0)</f>
        <v/>
      </c>
      <c r="X9" s="40">
        <f>Q9+W9</f>
        <v/>
      </c>
      <c r="Y9" s="9" t="inlineStr"/>
    </row>
    <row r="10">
      <c r="A10" s="2" t="n">
        <v>9</v>
      </c>
      <c r="B10" s="34" t="n">
        <v>46103</v>
      </c>
      <c r="C10" s="2" t="inlineStr">
        <is>
          <t>Lucía Moreno</t>
        </is>
      </c>
      <c r="D10" s="2" t="inlineStr">
        <is>
          <t>90123456R</t>
        </is>
      </c>
      <c r="E10" s="2" t="inlineStr">
        <is>
          <t>Pablo Iglesias Sanz</t>
        </is>
      </c>
      <c r="F10" s="2" t="inlineStr">
        <is>
          <t>Zaragoza</t>
        </is>
      </c>
      <c r="G10" s="2" t="inlineStr">
        <is>
          <t>Zaragoza</t>
        </is>
      </c>
      <c r="H10" s="2" t="inlineStr">
        <is>
          <t>Garaje</t>
        </is>
      </c>
      <c r="I10" s="2" t="inlineStr">
        <is>
          <t>Calle Alfonso I 19, Zaragoza</t>
        </is>
      </c>
      <c r="J10" s="2" t="inlineStr">
        <is>
          <t>9012345VK4712S0009QR</t>
        </is>
      </c>
      <c r="K10" s="35" t="n">
        <v>125000</v>
      </c>
      <c r="L10" s="35" t="n">
        <v>120000</v>
      </c>
      <c r="M10" s="36">
        <f>MAX(K10,L10)</f>
        <v/>
      </c>
      <c r="N10" s="37" t="n">
        <v>0.08</v>
      </c>
      <c r="O10" s="36">
        <f>M10*N10</f>
        <v/>
      </c>
      <c r="P10" s="37" t="n">
        <v>0</v>
      </c>
      <c r="Q10" s="36">
        <f>O10*(1-P10)</f>
        <v/>
      </c>
      <c r="R10" s="35" t="n">
        <v>600</v>
      </c>
      <c r="S10" s="35" t="n">
        <v>190</v>
      </c>
      <c r="T10" s="38" t="n">
        <v>46133</v>
      </c>
      <c r="U10" s="38" t="n">
        <v>46130</v>
      </c>
      <c r="V10" s="8">
        <f>IF(U10="","Pendiente",IF(U10&lt;=T10,"En plazo","Fuera de plazo"))</f>
        <v/>
      </c>
      <c r="W10" s="36">
        <f>IF(AND(U10&lt;&gt;"",U10&gt;T10),Q10*0.05,0)</f>
        <v/>
      </c>
      <c r="X10" s="36">
        <f>Q10+W10</f>
        <v/>
      </c>
      <c r="Y10" s="2" t="inlineStr"/>
    </row>
  </sheetData>
  <conditionalFormatting sqref="V2:V10">
    <cfRule type="expression" priority="1" dxfId="0" stopIfTrue="1">
      <formula>V2="En plazo"</formula>
    </cfRule>
    <cfRule type="expression" priority="2" dxfId="1" stopIfTrue="1">
      <formula>V2="Fuera de plazo"</formula>
    </cfRule>
    <cfRule type="expression" priority="3" dxfId="2" stopIfTrue="1">
      <formula>V2="Pendiente"</formula>
    </cfRule>
  </conditionalFormatting>
  <conditionalFormatting sqref="W2:W10">
    <cfRule type="cellIs" priority="4" operator="greaterThan" dxfId="1">
      <formula>0</formula>
    </cfRule>
  </conditionalFormatting>
  <conditionalFormatting sqref="X2:X10">
    <cfRule type="cellIs" priority="5" operator="greaterThan" dxfId="3">
      <formula>0</formula>
    </cfRule>
  </conditionalFormatting>
  <dataValidations count="1">
    <dataValidation sqref="H2:H15" showErrorMessage="1" showDropDown="0" showInputMessage="1" allowBlank="1" type="list">
      <formula1>"Piso,Ático,Casa,Chalet,Vivienda unifamiliar,Local,Garaje,Trastero"</formula1>
    </dataValidation>
  </dataValidations>
  <pageMargins left="0.75" right="0.75" top="1" bottom="1" header="0.5" footer="0.5"/>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F33"/>
  <sheetViews>
    <sheetView workbookViewId="0">
      <selection activeCell="A1" sqref="A1"/>
    </sheetView>
  </sheetViews>
  <sheetFormatPr baseColWidth="8" defaultRowHeight="15"/>
  <cols>
    <col width="30" customWidth="1" min="1" max="1"/>
    <col width="18" customWidth="1" min="2" max="2"/>
    <col width="18" customWidth="1" min="3" max="3"/>
    <col width="18" customWidth="1" min="4" max="4"/>
    <col width="18" customWidth="1" min="5" max="5"/>
    <col width="18" customWidth="1" min="6" max="6"/>
  </cols>
  <sheetData>
    <row r="1" ht="28" customHeight="1">
      <c r="A1" s="13" t="inlineStr">
        <is>
          <t>Resumen ejecutivo — Liquidación del ITP</t>
        </is>
      </c>
    </row>
    <row r="2"/>
    <row r="3">
      <c r="A3" s="14" t="inlineStr">
        <is>
          <t>Indicador</t>
        </is>
      </c>
      <c r="B3" s="14" t="inlineStr">
        <is>
          <t>Valor</t>
        </is>
      </c>
    </row>
    <row r="4">
      <c r="A4" s="15" t="inlineStr">
        <is>
          <t>Nº total de operaciones</t>
        </is>
      </c>
      <c r="B4" s="16">
        <f>COUNTA('Operaciones ITP'!A2:A10)</f>
        <v/>
      </c>
    </row>
    <row r="5">
      <c r="A5" s="17" t="inlineStr">
        <is>
          <t>Operaciones pendientes</t>
        </is>
      </c>
      <c r="B5" s="18">
        <f>COUNTIF('Operaciones ITP'!V:V,"Pendiente")</f>
        <v/>
      </c>
    </row>
    <row r="6">
      <c r="A6" s="15" t="inlineStr">
        <is>
          <t>Operaciones en plazo</t>
        </is>
      </c>
      <c r="B6" s="16">
        <f>COUNTIF('Operaciones ITP'!V:V,"En plazo")</f>
        <v/>
      </c>
    </row>
    <row r="7">
      <c r="A7" s="17" t="inlineStr">
        <is>
          <t>Operaciones fuera de plazo</t>
        </is>
      </c>
      <c r="B7" s="18">
        <f>COUNTIF('Operaciones ITP'!V:V,"Fuera de plazo")</f>
        <v/>
      </c>
    </row>
    <row r="8">
      <c r="A8" s="15" t="inlineStr">
        <is>
          <t>Suma de cuota ITP</t>
        </is>
      </c>
      <c r="B8" s="41">
        <f>SUM('Operaciones ITP'!O2:O10)</f>
        <v/>
      </c>
    </row>
    <row r="9">
      <c r="A9" s="17" t="inlineStr">
        <is>
          <t>Suma total a ingresar</t>
        </is>
      </c>
      <c r="B9" s="42">
        <f>SUM('Operaciones ITP'!X2:X10)</f>
        <v/>
      </c>
    </row>
    <row r="10">
      <c r="A10" s="15" t="inlineStr">
        <is>
          <t>Importe medio por operación</t>
        </is>
      </c>
      <c r="B10" s="41">
        <f>IFERROR(AVERAGE('Operaciones ITP'!K2:K10),0)</f>
        <v/>
      </c>
    </row>
    <row r="11">
      <c r="A11" s="17" t="inlineStr">
        <is>
          <t>Tipo medio de ITP</t>
        </is>
      </c>
      <c r="B11" s="43">
        <f>IFERROR(AVERAGE('Operaciones ITP'!N2:N10),0)</f>
        <v/>
      </c>
    </row>
    <row r="12"/>
    <row r="13"/>
    <row r="14">
      <c r="A14" s="14" t="inlineStr">
        <is>
          <t>Tabla auxiliar: tipo ITP oficial por comunidad autónoma</t>
        </is>
      </c>
      <c r="B14" s="14" t="n"/>
      <c r="C14" s="14" t="n"/>
    </row>
    <row r="15">
      <c r="A15" s="1" t="inlineStr">
        <is>
          <t>Provincia</t>
        </is>
      </c>
      <c r="B15" s="1" t="inlineStr">
        <is>
          <t>Comunidad Autónoma</t>
        </is>
      </c>
      <c r="C15" s="1" t="inlineStr">
        <is>
          <t>Tipo ITP oficial %</t>
        </is>
      </c>
    </row>
    <row r="16">
      <c r="A16" s="2" t="inlineStr">
        <is>
          <t>Madrid</t>
        </is>
      </c>
      <c r="B16" s="2" t="inlineStr">
        <is>
          <t>Madrid</t>
        </is>
      </c>
      <c r="C16" s="44" t="n">
        <v>0.06</v>
      </c>
    </row>
    <row r="17">
      <c r="A17" s="9" t="inlineStr">
        <is>
          <t>Barcelona</t>
        </is>
      </c>
      <c r="B17" s="9" t="inlineStr">
        <is>
          <t>Cataluña</t>
        </is>
      </c>
      <c r="C17" s="45" t="n">
        <v>0.1</v>
      </c>
    </row>
    <row r="18">
      <c r="A18" s="2" t="inlineStr">
        <is>
          <t>Sevilla</t>
        </is>
      </c>
      <c r="B18" s="2" t="inlineStr">
        <is>
          <t>Andalucía</t>
        </is>
      </c>
      <c r="C18" s="44" t="n">
        <v>0.07000000000000001</v>
      </c>
    </row>
    <row r="19">
      <c r="A19" s="9" t="inlineStr">
        <is>
          <t>Valencia</t>
        </is>
      </c>
      <c r="B19" s="9" t="inlineStr">
        <is>
          <t>Comunidad Valenciana</t>
        </is>
      </c>
      <c r="C19" s="45" t="n">
        <v>0.1</v>
      </c>
    </row>
    <row r="20">
      <c r="A20" s="2" t="inlineStr">
        <is>
          <t>Zaragoza</t>
        </is>
      </c>
      <c r="B20" s="2" t="inlineStr">
        <is>
          <t>Aragón</t>
        </is>
      </c>
      <c r="C20" s="44" t="n">
        <v>0.08</v>
      </c>
    </row>
    <row r="21">
      <c r="A21" s="9" t="inlineStr">
        <is>
          <t>Málaga</t>
        </is>
      </c>
      <c r="B21" s="9" t="inlineStr">
        <is>
          <t>Andalucía</t>
        </is>
      </c>
      <c r="C21" s="45" t="n">
        <v>0.07000000000000001</v>
      </c>
    </row>
    <row r="22"/>
    <row r="23">
      <c r="A23" s="24" t="inlineStr">
        <is>
          <t>Ejemplo VLOOKUP — Tipo ITP oficial de Madrid:</t>
        </is>
      </c>
      <c r="B23" s="46">
        <f>IFERROR(VLOOKUP("Madrid",A16:C21,3,0),0)</f>
        <v/>
      </c>
    </row>
    <row r="24"/>
    <row r="25"/>
    <row r="26">
      <c r="A26" s="14" t="inlineStr">
        <is>
          <t>Operaciones y total a ingresar por provincia</t>
        </is>
      </c>
      <c r="B26" s="14" t="n"/>
      <c r="C26" s="14" t="n"/>
      <c r="E26" s="14" t="inlineStr">
        <is>
          <t>Operaciones por estado de liquidación</t>
        </is>
      </c>
      <c r="F26" s="14" t="n"/>
    </row>
    <row r="27">
      <c r="A27" s="1" t="inlineStr">
        <is>
          <t>Provincia</t>
        </is>
      </c>
      <c r="B27" s="1" t="inlineStr">
        <is>
          <t>Nº operaciones</t>
        </is>
      </c>
      <c r="C27" s="1" t="inlineStr">
        <is>
          <t>Total a ingresar</t>
        </is>
      </c>
      <c r="E27" s="1" t="inlineStr">
        <is>
          <t>Estado</t>
        </is>
      </c>
      <c r="F27" s="1" t="inlineStr">
        <is>
          <t>Nº operaciones</t>
        </is>
      </c>
    </row>
    <row r="28">
      <c r="A28" s="2" t="inlineStr">
        <is>
          <t>Madrid</t>
        </is>
      </c>
      <c r="B28" s="2">
        <f>COUNTIF('Operaciones ITP'!G2:G10,A28)</f>
        <v/>
      </c>
      <c r="C28" s="36">
        <f>IFERROR(SUMIF('Operaciones ITP'!G2:G10,A28,'Operaciones ITP'!X2:X10),0)</f>
        <v/>
      </c>
      <c r="E28" s="2" t="inlineStr">
        <is>
          <t>Pendiente</t>
        </is>
      </c>
      <c r="F28" s="2">
        <f>COUNTIF('Operaciones ITP'!V2:V10,E28)</f>
        <v/>
      </c>
    </row>
    <row r="29">
      <c r="A29" s="9" t="inlineStr">
        <is>
          <t>Barcelona</t>
        </is>
      </c>
      <c r="B29" s="9">
        <f>COUNTIF('Operaciones ITP'!G2:G10,A29)</f>
        <v/>
      </c>
      <c r="C29" s="40">
        <f>IFERROR(SUMIF('Operaciones ITP'!G2:G10,A29,'Operaciones ITP'!X2:X10),0)</f>
        <v/>
      </c>
      <c r="E29" s="9" t="inlineStr">
        <is>
          <t>En plazo</t>
        </is>
      </c>
      <c r="F29" s="9">
        <f>COUNTIF('Operaciones ITP'!V2:V10,E29)</f>
        <v/>
      </c>
    </row>
    <row r="30">
      <c r="A30" s="2" t="inlineStr">
        <is>
          <t>Sevilla</t>
        </is>
      </c>
      <c r="B30" s="2">
        <f>COUNTIF('Operaciones ITP'!G2:G10,A30)</f>
        <v/>
      </c>
      <c r="C30" s="36">
        <f>IFERROR(SUMIF('Operaciones ITP'!G2:G10,A30,'Operaciones ITP'!X2:X10),0)</f>
        <v/>
      </c>
      <c r="E30" s="2" t="inlineStr">
        <is>
          <t>Fuera de plazo</t>
        </is>
      </c>
      <c r="F30" s="2">
        <f>COUNTIF('Operaciones ITP'!V2:V10,E30)</f>
        <v/>
      </c>
    </row>
    <row r="31">
      <c r="A31" s="9" t="inlineStr">
        <is>
          <t>Valencia</t>
        </is>
      </c>
      <c r="B31" s="9">
        <f>COUNTIF('Operaciones ITP'!G2:G10,A31)</f>
        <v/>
      </c>
      <c r="C31" s="40">
        <f>IFERROR(SUMIF('Operaciones ITP'!G2:G10,A31,'Operaciones ITP'!X2:X10),0)</f>
        <v/>
      </c>
    </row>
    <row r="32">
      <c r="A32" s="2" t="inlineStr">
        <is>
          <t>Zaragoza</t>
        </is>
      </c>
      <c r="B32" s="2">
        <f>COUNTIF('Operaciones ITP'!G2:G10,A32)</f>
        <v/>
      </c>
      <c r="C32" s="36">
        <f>IFERROR(SUMIF('Operaciones ITP'!G2:G10,A32,'Operaciones ITP'!X2:X10),0)</f>
        <v/>
      </c>
    </row>
    <row r="33">
      <c r="A33" s="9" t="inlineStr">
        <is>
          <t>Málaga</t>
        </is>
      </c>
      <c r="B33" s="9">
        <f>COUNTIF('Operaciones ITP'!G2:G10,A33)</f>
        <v/>
      </c>
      <c r="C33" s="40">
        <f>IFERROR(SUMIF('Operaciones ITP'!G2:G10,A33,'Operaciones ITP'!X2:X10),0)</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100" customWidth="1" min="1" max="1"/>
    <col width="20" customWidth="1" min="2" max="2"/>
    <col width="20" customWidth="1" min="3" max="3"/>
    <col width="20" customWidth="1" min="4" max="4"/>
  </cols>
  <sheetData>
    <row r="1" ht="28" customHeight="1">
      <c r="A1" s="13" t="inlineStr">
        <is>
          <t>Guía de uso — Liquidación del ITP</t>
        </is>
      </c>
    </row>
    <row r="2">
      <c r="A2" s="26" t="inlineStr"/>
    </row>
    <row r="3">
      <c r="A3" s="27" t="inlineStr">
        <is>
          <t>1. ¿QUÉ ES EL ITP?</t>
        </is>
      </c>
    </row>
    <row r="4">
      <c r="A4" s="26" t="inlineStr">
        <is>
          <t>El Impuesto de Transmisiones Patrimoniales (ITP) grava, entre otras operaciones, la compraventa de inmuebles de segunda mano entre particulares. Es un impuesto cedido a las comunidades autónomas, que fijan su propio tipo aplicable (habitualmente entre el 6% y el 10%) y, en su caso, bonificaciones.</t>
        </is>
      </c>
    </row>
    <row r="5">
      <c r="A5" s="26" t="inlineStr"/>
    </row>
    <row r="6">
      <c r="A6" s="27" t="inlineStr">
        <is>
          <t>2. BASE IMPONIBLE Y VALOR DE REFERENCIA</t>
        </is>
      </c>
    </row>
    <row r="7">
      <c r="A7" s="26" t="inlineStr">
        <is>
          <t>Desde la reforma de la Ley General Tributaria, la base imponible del ITP es el mayor valor entre el precio escriturado de la compraventa y el valor de referencia catastral publicado por la Dirección General del Catastro. Esta hoja calcula automáticamente ese máximo en la columna 'Base imponible ITP'.</t>
        </is>
      </c>
    </row>
    <row r="8">
      <c r="A8" s="26" t="inlineStr"/>
    </row>
    <row r="9">
      <c r="A9" s="27" t="inlineStr">
        <is>
          <t>3. PLAZOS DE PRESENTACIÓN</t>
        </is>
      </c>
    </row>
    <row r="10">
      <c r="A10" s="26" t="inlineStr">
        <is>
          <t>Cada comunidad autónoma establece su propio plazo legal para la autoliquidación del ITP tras la firma de la escritura (con carácter general, 30 días hábiles). Si la presentación se realiza fuera de ese plazo, se generan recargos e intereses de demora, que esta hoja estima de forma orientativa aplicando un 5% adicional sobre la cuota bonificada.</t>
        </is>
      </c>
    </row>
    <row r="11">
      <c r="A11" s="26" t="inlineStr"/>
    </row>
    <row r="12">
      <c r="A12" s="27" t="inlineStr">
        <is>
          <t>4. ESTADOS DE LA LIQUIDACIÓN</t>
        </is>
      </c>
    </row>
    <row r="13">
      <c r="A13" s="26" t="inlineStr">
        <is>
          <t>- Pendiente: todavía no se ha registrado fecha de presentación.</t>
        </is>
      </c>
    </row>
    <row r="14">
      <c r="A14" s="26" t="inlineStr">
        <is>
          <t>- En plazo: la presentación se realizó dentro del plazo legal aplicable.</t>
        </is>
      </c>
    </row>
    <row r="15">
      <c r="A15" s="26" t="inlineStr">
        <is>
          <t>- Fuera de plazo: la presentación se realizó después de la fecha límite, generando recargo.</t>
        </is>
      </c>
    </row>
    <row r="16">
      <c r="A16" s="26" t="inlineStr"/>
    </row>
    <row r="17">
      <c r="A17" s="27" t="inlineStr">
        <is>
          <t>5. LEYENDA DE COLORES</t>
        </is>
      </c>
    </row>
    <row r="18">
      <c r="A18" s="26" t="inlineStr">
        <is>
          <t>- Amarillo pálido (#FFFBEB): celdas de introducción manual de datos.</t>
        </is>
      </c>
    </row>
    <row r="19">
      <c r="A19" s="26" t="inlineStr">
        <is>
          <t>- Verde (#16A34A): importes correctos, en plazo o positivos.</t>
        </is>
      </c>
    </row>
    <row r="20">
      <c r="A20" s="26" t="inlineStr">
        <is>
          <t>- Rojo (#DC2626): recargos, alertas o fuera de plazo.</t>
        </is>
      </c>
    </row>
    <row r="21">
      <c r="A21" s="26" t="inlineStr">
        <is>
          <t>- Verde claro de fila (#DCFCE7): operaciones 'En plazo'.</t>
        </is>
      </c>
    </row>
    <row r="22">
      <c r="A22" s="26" t="inlineStr">
        <is>
          <t>- Rojo claro de fila (#FEE2E2): operaciones 'Fuera de plazo'.</t>
        </is>
      </c>
    </row>
    <row r="23">
      <c r="A23" s="26" t="inlineStr">
        <is>
          <t>- Amarillo de fila (#FEF9C3): operaciones 'Pendiente'.</t>
        </is>
      </c>
    </row>
    <row r="24">
      <c r="A24" s="26" t="inlineStr"/>
    </row>
    <row r="25">
      <c r="A25" s="27" t="inlineStr">
        <is>
          <t>6. OTROS CONCEPTOS FISCALES RELACIONADOS (SOLO INFORMATIVO)</t>
        </is>
      </c>
    </row>
    <row r="26">
      <c r="A26" s="26" t="inlineStr">
        <is>
          <t>- AJD (Actos Jurídicos Documentados): grava las escrituras notariales, especialmente en primera   transmisión de vivienda nueva o constitución de hipoteca; no se calcula en esta hoja.</t>
        </is>
      </c>
    </row>
    <row r="27">
      <c r="A27" s="26" t="inlineStr">
        <is>
          <t>- Plusvalía municipal (IIVTNU): impuesto municipal sobre el incremento de valor del terreno urbano,   a cargo generalmente del vendedor; no se calcula en esta hoja.</t>
        </is>
      </c>
    </row>
    <row r="28">
      <c r="A28" s="26" t="inlineStr">
        <is>
          <t>- Nota simple registral: documento informativo del Registro de la Propiedad que conviene solicitar   antes de la compraventa para verificar cargas y titularidad.</t>
        </is>
      </c>
    </row>
    <row r="29">
      <c r="A29" s="26" t="inlineStr"/>
    </row>
    <row r="30">
      <c r="A30" s="27" t="inlineStr">
        <is>
          <t>7. RECOMENDACIONES DE USO</t>
        </is>
      </c>
    </row>
    <row r="31">
      <c r="A31" s="26" t="inlineStr">
        <is>
          <t>- El rango de datos de la hoja 'Operaciones ITP' está convertido en tabla de Excel para facilitar   filtros y ordenaciones.</t>
        </is>
      </c>
    </row>
    <row r="32">
      <c r="A32" s="26" t="inlineStr">
        <is>
          <t>- Los paneles están inmovilizados en la fila de encabezados para facilitar la navegación.</t>
        </is>
      </c>
    </row>
    <row r="33">
      <c r="A33" s="26" t="inlineStr">
        <is>
          <t>- Complete únicamente las celdas en amarillo pálido; el resto de columnas se calculan automáticamente.</t>
        </is>
      </c>
    </row>
    <row r="34">
      <c r="A34" s="26" t="inlineStr">
        <is>
          <t>- Revise periódicamente la hoja 'Resumen' para controlar operaciones pendientes o fuera de plazo.</t>
        </is>
      </c>
    </row>
    <row r="35"/>
    <row r="36"/>
    <row r="37">
      <c r="A37" s="14" t="inlineStr">
        <is>
          <t>Leyenda visual</t>
        </is>
      </c>
      <c r="B37" s="28" t="n"/>
    </row>
    <row r="38">
      <c r="A38" s="29" t="inlineStr">
        <is>
          <t>Entrada de datos</t>
        </is>
      </c>
      <c r="B38" s="30" t="inlineStr"/>
    </row>
    <row r="39">
      <c r="A39" s="29" t="inlineStr">
        <is>
          <t>Operación en plazo</t>
        </is>
      </c>
      <c r="B39" s="31" t="inlineStr"/>
    </row>
    <row r="40">
      <c r="A40" s="29" t="inlineStr">
        <is>
          <t>Operación fuera de plazo</t>
        </is>
      </c>
      <c r="B40" s="32" t="inlineStr"/>
    </row>
    <row r="41">
      <c r="A41" s="29" t="inlineStr">
        <is>
          <t>Operación pendiente</t>
        </is>
      </c>
      <c r="B41" s="33" t="inlineStr"/>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2026-07-01T23:30:23Z</dcterms:created>
  <dcterms:modified xmlns:dcterms="http://purl.org/dc/terms/" xmlns:xsi="http://www.w3.org/2001/XMLSchema-instance" xsi:type="dcterms:W3CDTF">2026-07-01T23:30:23Z</dcterms:modified>
</cp:coreProperties>
</file>