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quidaciones" sheetId="1" state="visible" r:id="rId1"/>
    <sheet xmlns:r="http://schemas.openxmlformats.org/officeDocument/2006/relationships" name="Resumen" sheetId="2" state="visible" r:id="rId2"/>
    <sheet xmlns:r="http://schemas.openxmlformats.org/officeDocument/2006/relationships" name="Catálogo de conceptos" sheetId="3" state="visible" r:id="rId3"/>
    <sheet xmlns:r="http://schemas.openxmlformats.org/officeDocument/2006/relationships" name="Instruccion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.##0,00 &quot;€&quot;"/>
    <numFmt numFmtId="166" formatCode="0,00%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FFFFFF"/>
      <sz val="10"/>
    </font>
    <font>
      <name val="Calibri"/>
      <b val="1"/>
      <sz val="10"/>
    </font>
    <font>
      <name val="Calibri"/>
      <b val="1"/>
      <color rgb="001E293B"/>
      <sz val="11"/>
    </font>
  </fonts>
  <fills count="9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F8FAFC"/>
      </patternFill>
    </fill>
    <fill>
      <patternFill patternType="solid">
        <fgColor rgb="00C8102E"/>
      </patternFill>
    </fill>
    <fill>
      <patternFill patternType="solid">
        <fgColor rgb="00F0FDFA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5" fontId="3" fillId="5" borderId="1" applyAlignment="1" pivotButton="0" quotePrefix="0" xfId="0">
      <alignment horizontal="right" vertical="center"/>
    </xf>
    <xf numFmtId="0" fontId="3" fillId="6" borderId="1" applyAlignment="1" pivotButton="0" quotePrefix="0" xfId="0">
      <alignment horizontal="center" vertical="center" wrapText="1"/>
    </xf>
    <xf numFmtId="164" fontId="3" fillId="6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left" vertical="center" wrapText="1"/>
    </xf>
    <xf numFmtId="165" fontId="3" fillId="6" borderId="1" applyAlignment="1" pivotButton="0" quotePrefix="0" xfId="0">
      <alignment horizontal="right" vertical="center"/>
    </xf>
    <xf numFmtId="0" fontId="0" fillId="3" borderId="1" pivotButton="0" quotePrefix="0" xfId="0"/>
    <xf numFmtId="165" fontId="2" fillId="3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right" vertical="center"/>
    </xf>
    <xf numFmtId="0" fontId="4" fillId="7" borderId="0" applyAlignment="1" pivotButton="0" quotePrefix="0" xfId="0">
      <alignment horizontal="center" vertical="center" wrapText="1"/>
    </xf>
    <xf numFmtId="0" fontId="5" fillId="8" borderId="1" applyAlignment="1" pivotButton="0" quotePrefix="0" xfId="0">
      <alignment horizontal="left" vertical="center" wrapText="1"/>
    </xf>
    <xf numFmtId="1" fontId="6" fillId="4" borderId="1" applyAlignment="1" pivotButton="0" quotePrefix="0" xfId="0">
      <alignment horizontal="right" vertical="center"/>
    </xf>
    <xf numFmtId="0" fontId="0" fillId="0" borderId="1" pivotButton="0" quotePrefix="0" xfId="0"/>
    <xf numFmtId="165" fontId="6" fillId="4" borderId="1" applyAlignment="1" pivotButton="0" quotePrefix="0" xfId="0">
      <alignment horizontal="right" vertical="center"/>
    </xf>
    <xf numFmtId="166" fontId="6" fillId="4" borderId="1" applyAlignment="1" pivotButton="0" quotePrefix="0" xfId="0">
      <alignment horizontal="right" vertical="center"/>
    </xf>
    <xf numFmtId="0" fontId="5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center" vertical="center" wrapText="1"/>
    </xf>
    <xf numFmtId="0" fontId="6" fillId="4" borderId="1" applyAlignment="1" pivotButton="0" quotePrefix="0" xfId="0">
      <alignment horizontal="right" vertical="center"/>
    </xf>
    <xf numFmtId="0" fontId="2" fillId="3" borderId="0" applyAlignment="1" pivotButton="0" quotePrefix="0" xfId="0">
      <alignment horizontal="center" vertical="center" wrapText="1"/>
    </xf>
    <xf numFmtId="165" fontId="0" fillId="0" borderId="0" pivotButton="0" quotePrefix="0" xfId="0"/>
    <xf numFmtId="0" fontId="2" fillId="3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2" fillId="7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name val="Calibri"/>
        <b val="1"/>
        <color rgb="0016A34A"/>
      </font>
      <fill>
        <patternFill patternType="solid">
          <fgColor rgb="00D1FAE5"/>
        </patternFill>
      </fill>
    </dxf>
    <dxf>
      <font>
        <name val="Calibri"/>
        <b val="1"/>
        <color rgb="00DC2626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Fianza entregada vs. Liquidación final por contrato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'Liquidaciones'!I2</f>
            </strRef>
          </tx>
          <spPr>
            <a:solidFill xmlns:a="http://schemas.openxmlformats.org/drawingml/2006/main">
              <a:srgbClr val="1E3A5F"/>
            </a:solidFill>
            <a:ln xmlns:a="http://schemas.openxmlformats.org/drawingml/2006/main">
              <a:prstDash val="solid"/>
            </a:ln>
          </spPr>
          <cat>
            <numRef>
              <f>'Liquidaciones'!$A$3:$A$12</f>
            </numRef>
          </cat>
          <val>
            <numRef>
              <f>'Liquidaciones'!$I$3:$I$12</f>
            </numRef>
          </val>
        </ser>
        <ser>
          <idx val="1"/>
          <order val="1"/>
          <tx>
            <strRef>
              <f>'Liquidaciones'!S2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'Liquidaciones'!$A$3:$A$12</f>
            </numRef>
          </cat>
          <val>
            <numRef>
              <f>'Liquidaciones'!$S$3:$S$12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Contrato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Importe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por estado de liquidación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94A3B8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'Resumen'!$J$16:$J$19</f>
            </numRef>
          </cat>
          <val>
            <numRef>
              <f>'Resumen'!$K$16:$K$19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Conceptos deducidos (total)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'Resumen'!K22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'Resumen'!$J$23:$J$27</f>
            </numRef>
          </cat>
          <val>
            <numRef>
              <f>'Resumen'!$K$23:$K$27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Importe (€)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Concepto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22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22</row>
      <rowOff>0</rowOff>
    </from>
    <ext cx="504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9</col>
      <colOff>0</colOff>
      <row>39</row>
      <rowOff>0</rowOff>
    </from>
    <ext cx="504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4"/>
  <sheetViews>
    <sheetView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22" customWidth="1" min="3" max="3"/>
    <col width="13" customWidth="1" min="4" max="4"/>
    <col width="20" customWidth="1" min="5" max="5"/>
    <col width="32" customWidth="1" min="6" max="6"/>
    <col width="22" customWidth="1" min="7" max="7"/>
    <col width="16" customWidth="1" min="8" max="8"/>
    <col width="16" customWidth="1" min="9" max="9"/>
    <col width="14" customWidth="1" min="10" max="10"/>
    <col width="13" customWidth="1" min="11" max="11"/>
    <col width="16" customWidth="1" min="12" max="12"/>
    <col width="13" customWidth="1" min="13" max="13"/>
    <col width="13" customWidth="1" min="14" max="14"/>
    <col width="17" customWidth="1" min="15" max="15"/>
    <col width="18" customWidth="1" min="16" max="16"/>
    <col width="18" customWidth="1" min="17" max="17"/>
    <col width="17" customWidth="1" min="18" max="18"/>
    <col width="17" customWidth="1" min="19" max="19"/>
    <col width="16" customWidth="1" min="20" max="20"/>
    <col width="30" customWidth="1" min="21" max="21"/>
  </cols>
  <sheetData>
    <row r="1" ht="30" customHeight="1">
      <c r="A1" s="1" t="inlineStr">
        <is>
          <t>LIQUIDACIÓN DE FIANZA DE ARRENDAMIENTO — REGISTRO DE CONTRATOS FINALIZADOS</t>
        </is>
      </c>
    </row>
    <row r="2" ht="40" customHeight="1">
      <c r="A2" s="2" t="inlineStr">
        <is>
          <t>ID Liquidación</t>
        </is>
      </c>
      <c r="B2" s="2" t="inlineStr">
        <is>
          <t>Fecha fin contrato</t>
        </is>
      </c>
      <c r="C2" s="2" t="inlineStr">
        <is>
          <t>Arrendatario</t>
        </is>
      </c>
      <c r="D2" s="2" t="inlineStr">
        <is>
          <t>NIF/NIE</t>
        </is>
      </c>
      <c r="E2" s="2" t="inlineStr">
        <is>
          <t>Inmueble</t>
        </is>
      </c>
      <c r="F2" s="2" t="inlineStr">
        <is>
          <t>Dirección</t>
        </is>
      </c>
      <c r="G2" s="2" t="inlineStr">
        <is>
          <t>Ref. Catastral</t>
        </is>
      </c>
      <c r="H2" s="2" t="inlineStr">
        <is>
          <t>Renta mensual (€)</t>
        </is>
      </c>
      <c r="I2" s="2" t="inlineStr">
        <is>
          <t>Fianza entregada (€)</t>
        </is>
      </c>
      <c r="J2" s="2" t="inlineStr">
        <is>
          <t>Días pend. pago</t>
        </is>
      </c>
      <c r="K2" s="2" t="inlineStr">
        <is>
          <t>Impagos (€)</t>
        </is>
      </c>
      <c r="L2" s="2" t="inlineStr">
        <is>
          <t>Suministros pend. (€)</t>
        </is>
      </c>
      <c r="M2" s="2" t="inlineStr">
        <is>
          <t>Daños (€)</t>
        </is>
      </c>
      <c r="N2" s="2" t="inlineStr">
        <is>
          <t>Limpieza (€)</t>
        </is>
      </c>
      <c r="O2" s="2" t="inlineStr">
        <is>
          <t>Gastos comunidad (€)</t>
        </is>
      </c>
      <c r="P2" s="2" t="inlineStr">
        <is>
          <t>Total deducciones (€)</t>
        </is>
      </c>
      <c r="Q2" s="2" t="inlineStr">
        <is>
          <t>Base a devolver (€)</t>
        </is>
      </c>
      <c r="R2" s="2" t="inlineStr">
        <is>
          <t>IVA/Retenciones (€)</t>
        </is>
      </c>
      <c r="S2" s="2" t="inlineStr">
        <is>
          <t>Liquidación final (€)</t>
        </is>
      </c>
      <c r="T2" s="2" t="inlineStr">
        <is>
          <t>Estado</t>
        </is>
      </c>
      <c r="U2" s="2" t="inlineStr">
        <is>
          <t>Observaciones</t>
        </is>
      </c>
    </row>
    <row r="3" ht="18" customHeight="1">
      <c r="A3" s="3" t="inlineStr">
        <is>
          <t>LIQ-001</t>
        </is>
      </c>
      <c r="B3" s="4" t="inlineStr">
        <is>
          <t>15/03/2026</t>
        </is>
      </c>
      <c r="C3" s="5" t="inlineStr">
        <is>
          <t>María García</t>
        </is>
      </c>
      <c r="D3" s="3" t="inlineStr">
        <is>
          <t>12345678Z</t>
        </is>
      </c>
      <c r="E3" s="5" t="inlineStr">
        <is>
          <t>Piso 3ºB</t>
        </is>
      </c>
      <c r="F3" s="5" t="inlineStr">
        <is>
          <t>Calle Mayor 12 3ºB, Madrid</t>
        </is>
      </c>
      <c r="G3" s="5" t="inlineStr">
        <is>
          <t>2814502VK47B0001PP</t>
        </is>
      </c>
      <c r="H3" s="6" t="n">
        <v>950</v>
      </c>
      <c r="I3" s="6" t="n">
        <v>1900</v>
      </c>
      <c r="J3" s="3" t="n">
        <v>0</v>
      </c>
      <c r="K3" s="6" t="n">
        <v>0</v>
      </c>
      <c r="L3" s="6" t="n">
        <v>45</v>
      </c>
      <c r="M3" s="6" t="n">
        <v>120</v>
      </c>
      <c r="N3" s="6" t="n">
        <v>80</v>
      </c>
      <c r="O3" s="6" t="n">
        <v>25</v>
      </c>
      <c r="P3" s="6">
        <f>SUM(K3,L3,M3,N3,O3)</f>
        <v/>
      </c>
      <c r="Q3" s="6">
        <f>IF(I3&gt;P3,I3-P3,0)</f>
        <v/>
      </c>
      <c r="R3" s="6" t="n">
        <v>0</v>
      </c>
      <c r="S3" s="6">
        <f>Q3-R3</f>
        <v/>
      </c>
      <c r="T3" s="3">
        <f>IF(S3&gt;0,"A devolver",IF(S3=0,"Sin saldo","A compensar"))</f>
        <v/>
      </c>
      <c r="U3" s="5" t="inlineStr">
        <is>
          <t>Entrega de llaves correcta</t>
        </is>
      </c>
    </row>
    <row r="4" ht="18" customHeight="1">
      <c r="A4" s="7" t="inlineStr">
        <is>
          <t>LIQ-002</t>
        </is>
      </c>
      <c r="B4" s="8" t="inlineStr">
        <is>
          <t>31/03/2026</t>
        </is>
      </c>
      <c r="C4" s="9" t="inlineStr">
        <is>
          <t>Antonio López</t>
        </is>
      </c>
      <c r="D4" s="7" t="inlineStr">
        <is>
          <t>87654321X</t>
        </is>
      </c>
      <c r="E4" s="9" t="inlineStr">
        <is>
          <t>Piso 2ºA</t>
        </is>
      </c>
      <c r="F4" s="9" t="inlineStr">
        <is>
          <t>Av. Diagonal 405 2ºA, Barcelona</t>
        </is>
      </c>
      <c r="G4" s="9" t="inlineStr">
        <is>
          <t>0801916DF38A0001ZY</t>
        </is>
      </c>
      <c r="H4" s="10" t="n">
        <v>1200</v>
      </c>
      <c r="I4" s="10" t="n">
        <v>2400</v>
      </c>
      <c r="J4" s="7" t="n">
        <v>5</v>
      </c>
      <c r="K4" s="10" t="n">
        <v>200</v>
      </c>
      <c r="L4" s="10" t="n">
        <v>0</v>
      </c>
      <c r="M4" s="10" t="n">
        <v>350</v>
      </c>
      <c r="N4" s="10" t="n">
        <v>150</v>
      </c>
      <c r="O4" s="10" t="n">
        <v>60</v>
      </c>
      <c r="P4" s="10">
        <f>SUM(K4,L4,M4,N4,O4)</f>
        <v/>
      </c>
      <c r="Q4" s="10">
        <f>IF(I4&gt;P4,I4-P4,0)</f>
        <v/>
      </c>
      <c r="R4" s="10" t="n">
        <v>0</v>
      </c>
      <c r="S4" s="10">
        <f>Q4-R4</f>
        <v/>
      </c>
      <c r="T4" s="7">
        <f>IF(S4&gt;0,"A devolver",IF(S4=0,"Sin saldo","A compensar"))</f>
        <v/>
      </c>
      <c r="U4" s="9" t="inlineStr">
        <is>
          <t>Pendiente revisión de pintura</t>
        </is>
      </c>
    </row>
    <row r="5" ht="18" customHeight="1">
      <c r="A5" s="3" t="inlineStr">
        <is>
          <t>LIQ-003</t>
        </is>
      </c>
      <c r="B5" s="4" t="inlineStr">
        <is>
          <t>28/02/2026</t>
        </is>
      </c>
      <c r="C5" s="5" t="inlineStr">
        <is>
          <t>Carmen Ruiz</t>
        </is>
      </c>
      <c r="D5" s="3" t="inlineStr">
        <is>
          <t>11223344B</t>
        </is>
      </c>
      <c r="E5" s="5" t="inlineStr">
        <is>
          <t>Piso 1º</t>
        </is>
      </c>
      <c r="F5" s="5" t="inlineStr">
        <is>
          <t>Calle Sierpes 8 1º, Sevilla</t>
        </is>
      </c>
      <c r="G5" s="5" t="inlineStr">
        <is>
          <t>4101515TG34H0001OA</t>
        </is>
      </c>
      <c r="H5" s="6" t="n">
        <v>750</v>
      </c>
      <c r="I5" s="6" t="n">
        <v>1500</v>
      </c>
      <c r="J5" s="3" t="n">
        <v>0</v>
      </c>
      <c r="K5" s="6" t="n">
        <v>0</v>
      </c>
      <c r="L5" s="6" t="n">
        <v>30</v>
      </c>
      <c r="M5" s="6" t="n">
        <v>0</v>
      </c>
      <c r="N5" s="6" t="n">
        <v>90</v>
      </c>
      <c r="O5" s="6" t="n">
        <v>0</v>
      </c>
      <c r="P5" s="6">
        <f>SUM(K5,L5,M5,N5,O5)</f>
        <v/>
      </c>
      <c r="Q5" s="6">
        <f>IF(I5&gt;P5,I5-P5,0)</f>
        <v/>
      </c>
      <c r="R5" s="6" t="n">
        <v>0</v>
      </c>
      <c r="S5" s="6">
        <f>Q5-R5</f>
        <v/>
      </c>
      <c r="T5" s="3">
        <f>IF(S5&gt;0,"A devolver",IF(S5=0,"Sin saldo","A compensar"))</f>
        <v/>
      </c>
      <c r="U5" s="5" t="inlineStr">
        <is>
          <t>Factura de limpieza aportada</t>
        </is>
      </c>
    </row>
    <row r="6" ht="18" customHeight="1">
      <c r="A6" s="7" t="inlineStr">
        <is>
          <t>LIQ-004</t>
        </is>
      </c>
      <c r="B6" s="8" t="inlineStr">
        <is>
          <t>30/04/2026</t>
        </is>
      </c>
      <c r="C6" s="9" t="inlineStr">
        <is>
          <t>José Martínez</t>
        </is>
      </c>
      <c r="D6" s="7" t="inlineStr">
        <is>
          <t>33445566C</t>
        </is>
      </c>
      <c r="E6" s="9" t="inlineStr">
        <is>
          <t>Piso 4ºD</t>
        </is>
      </c>
      <c r="F6" s="9" t="inlineStr">
        <is>
          <t>Calle Colón 22 4ºD, Valencia</t>
        </is>
      </c>
      <c r="G6" s="9" t="inlineStr">
        <is>
          <t>4625015YJ27P0001TQ</t>
        </is>
      </c>
      <c r="H6" s="10" t="n">
        <v>1100</v>
      </c>
      <c r="I6" s="10" t="n">
        <v>1100</v>
      </c>
      <c r="J6" s="7" t="n">
        <v>15</v>
      </c>
      <c r="K6" s="10" t="n">
        <v>550</v>
      </c>
      <c r="L6" s="10" t="n">
        <v>75</v>
      </c>
      <c r="M6" s="10" t="n">
        <v>200</v>
      </c>
      <c r="N6" s="10" t="n">
        <v>0</v>
      </c>
      <c r="O6" s="10" t="n">
        <v>45</v>
      </c>
      <c r="P6" s="10">
        <f>SUM(K6,L6,M6,N6,O6)</f>
        <v/>
      </c>
      <c r="Q6" s="10">
        <f>IF(I6&gt;P6,I6-P6,0)</f>
        <v/>
      </c>
      <c r="R6" s="10" t="n">
        <v>0</v>
      </c>
      <c r="S6" s="10">
        <f>Q6-R6</f>
        <v/>
      </c>
      <c r="T6" s="7">
        <f>IF(S6&gt;0,"A devolver",IF(S6=0,"Sin saldo","A compensar"))</f>
        <v/>
      </c>
      <c r="U6" s="9" t="inlineStr">
        <is>
          <t>Desistimiento anticipado sin preaviso</t>
        </is>
      </c>
    </row>
    <row r="7" ht="18" customHeight="1">
      <c r="A7" s="3" t="inlineStr">
        <is>
          <t>LIQ-005</t>
        </is>
      </c>
      <c r="B7" s="4" t="inlineStr">
        <is>
          <t>15/04/2026</t>
        </is>
      </c>
      <c r="C7" s="5" t="inlineStr">
        <is>
          <t>Laura Fernández</t>
        </is>
      </c>
      <c r="D7" s="3" t="inlineStr">
        <is>
          <t>55667788D</t>
        </is>
      </c>
      <c r="E7" s="5" t="inlineStr">
        <is>
          <t>Ático</t>
        </is>
      </c>
      <c r="F7" s="5" t="inlineStr">
        <is>
          <t>Paseo de la Castellana 150, Madrid</t>
        </is>
      </c>
      <c r="G7" s="5" t="inlineStr">
        <is>
          <t>2807838VK48G0001KX</t>
        </is>
      </c>
      <c r="H7" s="6" t="n">
        <v>1800</v>
      </c>
      <c r="I7" s="6" t="n">
        <v>3600</v>
      </c>
      <c r="J7" s="3" t="n">
        <v>0</v>
      </c>
      <c r="K7" s="6" t="n">
        <v>0</v>
      </c>
      <c r="L7" s="6" t="n">
        <v>20</v>
      </c>
      <c r="M7" s="6" t="n">
        <v>60</v>
      </c>
      <c r="N7" s="6" t="n">
        <v>50</v>
      </c>
      <c r="O7" s="6" t="n">
        <v>15</v>
      </c>
      <c r="P7" s="6">
        <f>SUM(K7,L7,M7,N7,O7)</f>
        <v/>
      </c>
      <c r="Q7" s="6">
        <f>IF(I7&gt;P7,I7-P7,0)</f>
        <v/>
      </c>
      <c r="R7" s="6" t="n">
        <v>0</v>
      </c>
      <c r="S7" s="6">
        <f>Q7-R7</f>
        <v/>
      </c>
      <c r="T7" s="3">
        <f>IF(S7&gt;0,"A devolver",IF(S7=0,"Sin saldo","A compensar"))</f>
        <v/>
      </c>
      <c r="U7" s="5" t="inlineStr">
        <is>
          <t>Inmueble en perfectas condiciones</t>
        </is>
      </c>
    </row>
    <row r="8" ht="18" customHeight="1">
      <c r="A8" s="7" t="inlineStr">
        <is>
          <t>LIQ-006</t>
        </is>
      </c>
      <c r="B8" s="8" t="inlineStr">
        <is>
          <t>31/05/2026</t>
        </is>
      </c>
      <c r="C8" s="9" t="inlineStr">
        <is>
          <t>Manuel Sánchez</t>
        </is>
      </c>
      <c r="D8" s="7" t="inlineStr">
        <is>
          <t>77889900E</t>
        </is>
      </c>
      <c r="E8" s="9" t="inlineStr">
        <is>
          <t>Piso 2º</t>
        </is>
      </c>
      <c r="F8" s="9" t="inlineStr">
        <is>
          <t>Calle Murillo 17 2ºC, Málaga</t>
        </is>
      </c>
      <c r="G8" s="9" t="inlineStr">
        <is>
          <t>2906508UF65A0001BW</t>
        </is>
      </c>
      <c r="H8" s="10" t="n">
        <v>800</v>
      </c>
      <c r="I8" s="10" t="n">
        <v>800</v>
      </c>
      <c r="J8" s="7" t="n">
        <v>10</v>
      </c>
      <c r="K8" s="10" t="n">
        <v>266.67</v>
      </c>
      <c r="L8" s="10" t="n">
        <v>55</v>
      </c>
      <c r="M8" s="10" t="n">
        <v>0</v>
      </c>
      <c r="N8" s="10" t="n">
        <v>120</v>
      </c>
      <c r="O8" s="10" t="n">
        <v>30</v>
      </c>
      <c r="P8" s="10">
        <f>SUM(K8,L8,M8,N8,O8)</f>
        <v/>
      </c>
      <c r="Q8" s="10">
        <f>IF(I8&gt;P8,I8-P8,0)</f>
        <v/>
      </c>
      <c r="R8" s="10" t="n">
        <v>0</v>
      </c>
      <c r="S8" s="10">
        <f>Q8-R8</f>
        <v/>
      </c>
      <c r="T8" s="7">
        <f>IF(S8&gt;0,"A devolver",IF(S8=0,"Sin saldo","A compensar"))</f>
        <v/>
      </c>
      <c r="U8" s="9" t="inlineStr">
        <is>
          <t>Impago de última mensualidad</t>
        </is>
      </c>
    </row>
    <row r="9" ht="18" customHeight="1">
      <c r="A9" s="3" t="inlineStr">
        <is>
          <t>LIQ-007</t>
        </is>
      </c>
      <c r="B9" s="4" t="inlineStr">
        <is>
          <t>28/02/2026</t>
        </is>
      </c>
      <c r="C9" s="5" t="inlineStr">
        <is>
          <t>Ana Pérez</t>
        </is>
      </c>
      <c r="D9" s="3" t="inlineStr">
        <is>
          <t>99001122F</t>
        </is>
      </c>
      <c r="E9" s="5" t="inlineStr">
        <is>
          <t>Piso 1ºA</t>
        </is>
      </c>
      <c r="F9" s="5" t="inlineStr">
        <is>
          <t>Rambla de Catalunya 88 1ºA, Barcelona</t>
        </is>
      </c>
      <c r="G9" s="5" t="inlineStr">
        <is>
          <t>0801916DF38B0002MN</t>
        </is>
      </c>
      <c r="H9" s="6" t="n">
        <v>1400</v>
      </c>
      <c r="I9" s="6" t="n">
        <v>2800</v>
      </c>
      <c r="J9" s="3" t="n">
        <v>0</v>
      </c>
      <c r="K9" s="6" t="n">
        <v>0</v>
      </c>
      <c r="L9" s="6" t="n">
        <v>0</v>
      </c>
      <c r="M9" s="6" t="n">
        <v>180</v>
      </c>
      <c r="N9" s="6" t="n">
        <v>0</v>
      </c>
      <c r="O9" s="6" t="n">
        <v>50</v>
      </c>
      <c r="P9" s="6">
        <f>SUM(K9,L9,M9,N9,O9)</f>
        <v/>
      </c>
      <c r="Q9" s="6">
        <f>IF(I9&gt;P9,I9-P9,0)</f>
        <v/>
      </c>
      <c r="R9" s="6" t="n">
        <v>0</v>
      </c>
      <c r="S9" s="6">
        <f>Q9-R9</f>
        <v/>
      </c>
      <c r="T9" s="3">
        <f>IF(S9&gt;0,"A devolver",IF(S9=0,"Sin saldo","A compensar"))</f>
        <v/>
      </c>
      <c r="U9" s="5" t="inlineStr">
        <is>
          <t>Daños en cocina documentados</t>
        </is>
      </c>
    </row>
    <row r="10" ht="18" customHeight="1">
      <c r="A10" s="7" t="inlineStr">
        <is>
          <t>LIQ-008</t>
        </is>
      </c>
      <c r="B10" s="8" t="inlineStr">
        <is>
          <t>31/03/2026</t>
        </is>
      </c>
      <c r="C10" s="9" t="inlineStr">
        <is>
          <t>Pedro Gómez</t>
        </is>
      </c>
      <c r="D10" s="7" t="inlineStr">
        <is>
          <t>22334455G</t>
        </is>
      </c>
      <c r="E10" s="9" t="inlineStr">
        <is>
          <t>Bajo B</t>
        </is>
      </c>
      <c r="F10" s="9" t="inlineStr">
        <is>
          <t>Calle San Fernando 3 Bajo B, Bilbao</t>
        </is>
      </c>
      <c r="G10" s="9" t="inlineStr">
        <is>
          <t>4869707VN89E0001SR</t>
        </is>
      </c>
      <c r="H10" s="10" t="n">
        <v>900</v>
      </c>
      <c r="I10" s="10" t="n">
        <v>1800</v>
      </c>
      <c r="J10" s="7" t="n">
        <v>0</v>
      </c>
      <c r="K10" s="10" t="n">
        <v>0</v>
      </c>
      <c r="L10" s="10" t="n">
        <v>0</v>
      </c>
      <c r="M10" s="10" t="n">
        <v>0</v>
      </c>
      <c r="N10" s="10" t="n">
        <v>75</v>
      </c>
      <c r="O10" s="10" t="n">
        <v>0</v>
      </c>
      <c r="P10" s="10">
        <f>SUM(K10,L10,M10,N10,O10)</f>
        <v/>
      </c>
      <c r="Q10" s="10">
        <f>IF(I10&gt;P10,I10-P10,0)</f>
        <v/>
      </c>
      <c r="R10" s="10" t="n">
        <v>0</v>
      </c>
      <c r="S10" s="10">
        <f>Q10-R10</f>
        <v/>
      </c>
      <c r="T10" s="7">
        <f>IF(S10&gt;0,"A devolver",IF(S10=0,"Sin saldo","A compensar"))</f>
        <v/>
      </c>
      <c r="U10" s="9" t="inlineStr">
        <is>
          <t>Sin incidencias destacables</t>
        </is>
      </c>
    </row>
    <row r="11" ht="18" customHeight="1">
      <c r="A11" s="3" t="inlineStr">
        <is>
          <t>LIQ-009</t>
        </is>
      </c>
      <c r="B11" s="4" t="inlineStr">
        <is>
          <t>30/04/2026</t>
        </is>
      </c>
      <c r="C11" s="5" t="inlineStr">
        <is>
          <t>Elena Navarro</t>
        </is>
      </c>
      <c r="D11" s="3" t="inlineStr">
        <is>
          <t>44556677H</t>
        </is>
      </c>
      <c r="E11" s="5" t="inlineStr">
        <is>
          <t>Piso 3º</t>
        </is>
      </c>
      <c r="F11" s="5" t="inlineStr">
        <is>
          <t>Plaza del Pilar 5 3ºB, Zaragoza</t>
        </is>
      </c>
      <c r="G11" s="5" t="inlineStr">
        <is>
          <t>5000415XM62J0001VT</t>
        </is>
      </c>
      <c r="H11" s="6" t="n">
        <v>1050</v>
      </c>
      <c r="I11" s="6" t="n">
        <v>2100</v>
      </c>
      <c r="J11" s="3" t="n">
        <v>3</v>
      </c>
      <c r="K11" s="6" t="n">
        <v>105</v>
      </c>
      <c r="L11" s="6" t="n">
        <v>90</v>
      </c>
      <c r="M11" s="6" t="n">
        <v>250</v>
      </c>
      <c r="N11" s="6" t="n">
        <v>100</v>
      </c>
      <c r="O11" s="6" t="n">
        <v>40</v>
      </c>
      <c r="P11" s="6">
        <f>SUM(K11,L11,M11,N11,O11)</f>
        <v/>
      </c>
      <c r="Q11" s="6">
        <f>IF(I11&gt;P11,I11-P11,0)</f>
        <v/>
      </c>
      <c r="R11" s="6" t="n">
        <v>0</v>
      </c>
      <c r="S11" s="6">
        <f>Q11-R11</f>
        <v/>
      </c>
      <c r="T11" s="3">
        <f>IF(S11&gt;0,"A devolver",IF(S11=0,"Sin saldo","A compensar"))</f>
        <v/>
      </c>
      <c r="U11" s="5" t="inlineStr">
        <is>
          <t>Pendiente liquidación suministros</t>
        </is>
      </c>
    </row>
    <row r="12" ht="18" customHeight="1">
      <c r="A12" s="7" t="inlineStr">
        <is>
          <t>LIQ-010</t>
        </is>
      </c>
      <c r="B12" s="8" t="inlineStr">
        <is>
          <t>15/05/2026</t>
        </is>
      </c>
      <c r="C12" s="9" t="inlineStr">
        <is>
          <t>Roberto Torres</t>
        </is>
      </c>
      <c r="D12" s="7" t="inlineStr">
        <is>
          <t>66778899I</t>
        </is>
      </c>
      <c r="E12" s="9" t="inlineStr">
        <is>
          <t>Piso 1ºC</t>
        </is>
      </c>
      <c r="F12" s="9" t="inlineStr">
        <is>
          <t>Calle Gran Vía 45 1ºC, Madrid</t>
        </is>
      </c>
      <c r="G12" s="9" t="inlineStr">
        <is>
          <t>2807838VK47F0003AL</t>
        </is>
      </c>
      <c r="H12" s="10" t="n">
        <v>1300</v>
      </c>
      <c r="I12" s="10" t="n">
        <v>2600</v>
      </c>
      <c r="J12" s="7" t="n">
        <v>0</v>
      </c>
      <c r="K12" s="10" t="n">
        <v>0</v>
      </c>
      <c r="L12" s="10" t="n">
        <v>0</v>
      </c>
      <c r="M12" s="10" t="n">
        <v>0</v>
      </c>
      <c r="N12" s="10" t="n">
        <v>50</v>
      </c>
      <c r="O12" s="10" t="n">
        <v>20</v>
      </c>
      <c r="P12" s="10">
        <f>SUM(K12,L12,M12,N12,O12)</f>
        <v/>
      </c>
      <c r="Q12" s="10">
        <f>IF(I12&gt;P12,I12-P12,0)</f>
        <v/>
      </c>
      <c r="R12" s="10" t="n">
        <v>0</v>
      </c>
      <c r="S12" s="10">
        <f>Q12-R12</f>
        <v/>
      </c>
      <c r="T12" s="7">
        <f>IF(S12&gt;0,"A devolver",IF(S12=0,"Sin saldo","A compensar"))</f>
        <v/>
      </c>
      <c r="U12" s="9" t="inlineStr">
        <is>
          <t>Contrato finalizado de mutuo acuerdo</t>
        </is>
      </c>
    </row>
    <row r="13"/>
    <row r="14">
      <c r="A14" s="11" t="n"/>
      <c r="B14" s="2" t="inlineStr">
        <is>
          <t>TOTALES</t>
        </is>
      </c>
      <c r="C14" s="11" t="n"/>
      <c r="D14" s="11" t="n"/>
      <c r="E14" s="11" t="n"/>
      <c r="F14" s="11" t="n"/>
      <c r="G14" s="11" t="n"/>
      <c r="H14" s="12">
        <f>SUM(H3:H12)</f>
        <v/>
      </c>
      <c r="I14" s="12">
        <f>SUM(I3:I12)</f>
        <v/>
      </c>
      <c r="J14" s="13">
        <f>SUM(J3:J12)</f>
        <v/>
      </c>
      <c r="K14" s="12">
        <f>SUM(K3:K12)</f>
        <v/>
      </c>
      <c r="L14" s="12">
        <f>SUM(L3:L12)</f>
        <v/>
      </c>
      <c r="M14" s="12">
        <f>SUM(M3:M12)</f>
        <v/>
      </c>
      <c r="N14" s="12">
        <f>SUM(N3:N12)</f>
        <v/>
      </c>
      <c r="O14" s="12">
        <f>SUM(O3:O12)</f>
        <v/>
      </c>
      <c r="P14" s="12">
        <f>SUM(P3:P12)</f>
        <v/>
      </c>
      <c r="Q14" s="12">
        <f>SUM(Q3:Q12)</f>
        <v/>
      </c>
      <c r="R14" s="12">
        <f>SUM(R3:R12)</f>
        <v/>
      </c>
      <c r="S14" s="12">
        <f>SUM(S3:S12)</f>
        <v/>
      </c>
      <c r="T14" s="11" t="n"/>
      <c r="U14" s="11" t="n"/>
    </row>
  </sheetData>
  <mergeCells count="1">
    <mergeCell ref="A1:U1"/>
  </mergeCells>
  <conditionalFormatting sqref="T3:T12">
    <cfRule type="expression" priority="1" dxfId="0" stopIfTrue="0">
      <formula>$S3&gt;0</formula>
    </cfRule>
    <cfRule type="expression" priority="2" dxfId="1" stopIfTrue="0">
      <formula>$S3=0</formula>
    </cfRule>
  </conditionalFormatting>
  <conditionalFormatting sqref="P3:P12">
    <cfRule type="expression" priority="3" dxfId="1" stopIfTrue="0">
      <formula>$P3&gt;$I3*0.5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selection activeCell="A1" sqref="A1"/>
    </sheetView>
  </sheetViews>
  <sheetFormatPr baseColWidth="8" defaultRowHeight="15"/>
  <cols>
    <col width="42" customWidth="1" min="1" max="1"/>
    <col width="18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30" customHeight="1">
      <c r="A1" s="1" t="inlineStr">
        <is>
          <t>RESUMEN EJECUTIVO — LIQUIDACIONES DE FIANZA</t>
        </is>
      </c>
    </row>
    <row r="2" ht="22" customHeight="1">
      <c r="A2" s="14" t="inlineStr">
        <is>
          <t>Panel de indicadores clave (KPIs)</t>
        </is>
      </c>
    </row>
    <row r="3" ht="22" customHeight="1">
      <c r="A3" s="15" t="inlineStr">
        <is>
          <t>Nº de liquidaciones</t>
        </is>
      </c>
      <c r="B3" s="16">
        <f>COUNTA(Liquidaciones!A3:A12)</f>
        <v/>
      </c>
      <c r="C3" s="17" t="n"/>
      <c r="D3" s="17" t="n"/>
      <c r="E3" s="17" t="n"/>
      <c r="F3" s="17" t="n"/>
      <c r="G3" s="17" t="n"/>
      <c r="H3" s="17" t="n"/>
    </row>
    <row r="4" ht="22" customHeight="1">
      <c r="A4" s="15" t="inlineStr">
        <is>
          <t>Importe total de fianzas recibidas (€)</t>
        </is>
      </c>
      <c r="B4" s="18">
        <f>SUM(Liquidaciones!I3:I12)</f>
        <v/>
      </c>
      <c r="C4" s="17" t="n"/>
      <c r="D4" s="17" t="n"/>
      <c r="E4" s="17" t="n"/>
      <c r="F4" s="17" t="n"/>
      <c r="G4" s="17" t="n"/>
      <c r="H4" s="17" t="n"/>
    </row>
    <row r="5" ht="22" customHeight="1">
      <c r="A5" s="15" t="inlineStr">
        <is>
          <t>Total deducido (€)</t>
        </is>
      </c>
      <c r="B5" s="18">
        <f>SUM(Liquidaciones!P3:P12)</f>
        <v/>
      </c>
      <c r="C5" s="17" t="n"/>
      <c r="D5" s="17" t="n"/>
      <c r="E5" s="17" t="n"/>
      <c r="F5" s="17" t="n"/>
      <c r="G5" s="17" t="n"/>
      <c r="H5" s="17" t="n"/>
    </row>
    <row r="6" ht="22" customHeight="1">
      <c r="A6" s="15" t="inlineStr">
        <is>
          <t>Total a devolver (€)</t>
        </is>
      </c>
      <c r="B6" s="18">
        <f>SUM(Liquidaciones!S3:S12)</f>
        <v/>
      </c>
      <c r="C6" s="17" t="n"/>
      <c r="D6" s="17" t="n"/>
      <c r="E6" s="17" t="n"/>
      <c r="F6" s="17" t="n"/>
      <c r="G6" s="17" t="n"/>
      <c r="H6" s="17" t="n"/>
    </row>
    <row r="7" ht="22" customHeight="1">
      <c r="A7" s="15" t="inlineStr">
        <is>
          <t>Saldo neto medio por contrato (€)</t>
        </is>
      </c>
      <c r="B7" s="18">
        <f>IFERROR(AVERAGE(Liquidaciones!S3:S12),0)</f>
        <v/>
      </c>
      <c r="C7" s="17" t="n"/>
      <c r="D7" s="17" t="n"/>
      <c r="E7" s="17" t="n"/>
      <c r="F7" s="17" t="n"/>
      <c r="G7" s="17" t="n"/>
      <c r="H7" s="17" t="n"/>
    </row>
    <row r="8" ht="22" customHeight="1">
      <c r="A8" s="15" t="inlineStr">
        <is>
          <t>% Contratos con deducciones &gt; 0</t>
        </is>
      </c>
      <c r="B8" s="19">
        <f>IFERROR(COUNTIF(Liquidaciones!P3:P12,"&gt;0")/COUNTA(Liquidaciones!A3:A12),0)</f>
        <v/>
      </c>
      <c r="C8" s="17" t="n"/>
      <c r="D8" s="17" t="n"/>
      <c r="E8" s="17" t="n"/>
      <c r="F8" s="17" t="n"/>
      <c r="G8" s="17" t="n"/>
      <c r="H8" s="17" t="n"/>
    </row>
    <row r="9" ht="22" customHeight="1">
      <c r="A9" s="15" t="inlineStr">
        <is>
          <t>Contratos A devolver</t>
        </is>
      </c>
      <c r="B9" s="16">
        <f>COUNTIF(Liquidaciones!T3:T12,"A devolver")</f>
        <v/>
      </c>
      <c r="C9" s="17" t="n"/>
      <c r="D9" s="17" t="n"/>
      <c r="E9" s="17" t="n"/>
      <c r="F9" s="17" t="n"/>
      <c r="G9" s="17" t="n"/>
      <c r="H9" s="17" t="n"/>
    </row>
    <row r="10" ht="22" customHeight="1">
      <c r="A10" s="15" t="inlineStr">
        <is>
          <t>Contratos Sin saldo</t>
        </is>
      </c>
      <c r="B10" s="16">
        <f>COUNTIF(Liquidaciones!T3:T12,"Sin saldo")</f>
        <v/>
      </c>
      <c r="C10" s="17" t="n"/>
      <c r="D10" s="17" t="n"/>
      <c r="E10" s="17" t="n"/>
      <c r="F10" s="17" t="n"/>
      <c r="G10" s="17" t="n"/>
      <c r="H10" s="17" t="n"/>
    </row>
    <row r="11" ht="22" customHeight="1">
      <c r="A11" s="15" t="inlineStr">
        <is>
          <t>Contratos A compensar</t>
        </is>
      </c>
      <c r="B11" s="16">
        <f>COUNTIF(Liquidaciones!T3:T12,"A compensar")</f>
        <v/>
      </c>
      <c r="C11" s="17" t="n"/>
      <c r="D11" s="17" t="n"/>
      <c r="E11" s="17" t="n"/>
      <c r="F11" s="17" t="n"/>
      <c r="G11" s="17" t="n"/>
      <c r="H11" s="17" t="n"/>
    </row>
    <row r="12"/>
    <row r="13" ht="22" customHeight="1">
      <c r="A13" s="14" t="inlineStr">
        <is>
          <t>Búsqueda individual de liquidación (introduzca ID)</t>
        </is>
      </c>
    </row>
    <row r="14" ht="20" customHeight="1">
      <c r="A14" s="20" t="inlineStr">
        <is>
          <t>ID a buscar:</t>
        </is>
      </c>
      <c r="B14" s="21" t="inlineStr">
        <is>
          <t>LIQ-001</t>
        </is>
      </c>
    </row>
    <row r="15" ht="20" customHeight="1">
      <c r="A15" s="15" t="inlineStr">
        <is>
          <t>Arrendatario</t>
        </is>
      </c>
      <c r="B15" s="22">
        <f>IFERROR(VLOOKUP($B$14,Liquidaciones!$A$3:$U$12,3,FALSE),"")</f>
        <v/>
      </c>
    </row>
    <row r="16" ht="20" customHeight="1">
      <c r="A16" s="15" t="inlineStr">
        <is>
          <t>Fianza entregada (€)</t>
        </is>
      </c>
      <c r="B16" s="18">
        <f>IFERROR(VLOOKUP($B$14,Liquidaciones!$A$3:$U$12,9,FALSE),"")</f>
        <v/>
      </c>
      <c r="J16" t="inlineStr">
        <is>
          <t>Estado</t>
        </is>
      </c>
      <c r="K16" t="inlineStr">
        <is>
          <t>Cantidad</t>
        </is>
      </c>
    </row>
    <row r="17" ht="20" customHeight="1">
      <c r="A17" s="15" t="inlineStr">
        <is>
          <t>Total deducciones (€)</t>
        </is>
      </c>
      <c r="B17" s="18">
        <f>IFERROR(VLOOKUP($B$14,Liquidaciones!$A$3:$U$12,16,FALSE),"")</f>
        <v/>
      </c>
      <c r="J17" t="inlineStr">
        <is>
          <t>A devolver</t>
        </is>
      </c>
      <c r="K17">
        <f>COUNTIF(Liquidaciones!T3:T12,"A devolver")</f>
        <v/>
      </c>
    </row>
    <row r="18" ht="20" customHeight="1">
      <c r="A18" s="15" t="inlineStr">
        <is>
          <t>Base a devolver (€)</t>
        </is>
      </c>
      <c r="B18" s="18">
        <f>IFERROR(VLOOKUP($B$14,Liquidaciones!$A$3:$U$12,17,FALSE),"")</f>
        <v/>
      </c>
      <c r="J18" t="inlineStr">
        <is>
          <t>Sin saldo</t>
        </is>
      </c>
      <c r="K18">
        <f>COUNTIF(Liquidaciones!T3:T12,"Sin saldo")</f>
        <v/>
      </c>
    </row>
    <row r="19" ht="20" customHeight="1">
      <c r="A19" s="15" t="inlineStr">
        <is>
          <t>Liquidación final (€)</t>
        </is>
      </c>
      <c r="B19" s="18">
        <f>IFERROR(VLOOKUP($B$14,Liquidaciones!$A$3:$U$12,19,FALSE),"")</f>
        <v/>
      </c>
      <c r="J19" t="inlineStr">
        <is>
          <t>A compensar</t>
        </is>
      </c>
      <c r="K19">
        <f>COUNTIF(Liquidaciones!T3:T12,"A compensar")</f>
        <v/>
      </c>
    </row>
    <row r="20" ht="20" customHeight="1">
      <c r="A20" s="15" t="inlineStr">
        <is>
          <t>Estado</t>
        </is>
      </c>
      <c r="B20" s="22">
        <f>IFERROR(VLOOKUP($B$14,Liquidaciones!$A$3:$U$12,20,FALSE),"")</f>
        <v/>
      </c>
    </row>
    <row r="21"/>
    <row r="22" ht="22" customHeight="1">
      <c r="A22" s="23" t="inlineStr">
        <is>
          <t>Gráficos de análisis</t>
        </is>
      </c>
      <c r="J22" t="inlineStr">
        <is>
          <t>Concepto</t>
        </is>
      </c>
      <c r="K22" t="inlineStr">
        <is>
          <t>Total deducido (€)</t>
        </is>
      </c>
    </row>
    <row r="23">
      <c r="J23" t="inlineStr">
        <is>
          <t>Impagos</t>
        </is>
      </c>
      <c r="K23" s="24">
        <f>SUM(Liquidaciones!K3:K12)</f>
        <v/>
      </c>
    </row>
    <row r="24">
      <c r="J24" t="inlineStr">
        <is>
          <t>Suministros</t>
        </is>
      </c>
      <c r="K24" s="24">
        <f>SUM(Liquidaciones!L3:L12)</f>
        <v/>
      </c>
    </row>
    <row r="25">
      <c r="J25" t="inlineStr">
        <is>
          <t>Daños</t>
        </is>
      </c>
      <c r="K25" s="24">
        <f>SUM(Liquidaciones!M3:M12)</f>
        <v/>
      </c>
    </row>
    <row r="26">
      <c r="J26" t="inlineStr">
        <is>
          <t>Limpieza</t>
        </is>
      </c>
      <c r="K26" s="24">
        <f>SUM(Liquidaciones!N3:N12)</f>
        <v/>
      </c>
    </row>
    <row r="27">
      <c r="J27" t="inlineStr">
        <is>
          <t>Comunidad</t>
        </is>
      </c>
      <c r="K27" s="24">
        <f>SUM(Liquidaciones!O3:O12)</f>
        <v/>
      </c>
    </row>
  </sheetData>
  <mergeCells count="4">
    <mergeCell ref="A1:H1"/>
    <mergeCell ref="A2:H2"/>
    <mergeCell ref="A13:H13"/>
    <mergeCell ref="A22:H2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2" customWidth="1" min="1" max="1"/>
    <col width="32" customWidth="1" min="2" max="2"/>
    <col width="20" customWidth="1" min="3" max="3"/>
    <col width="20" customWidth="1" min="4" max="4"/>
    <col width="48" customWidth="1" min="5" max="5"/>
    <col width="8" customWidth="1" min="6" max="6"/>
  </cols>
  <sheetData>
    <row r="1" ht="30" customHeight="1">
      <c r="A1" s="1" t="inlineStr">
        <is>
          <t>CATÁLOGO DE CONCEPTOS DEDUCIBLES — LIQUIDACIÓN DE FIANZA (LAU)</t>
        </is>
      </c>
    </row>
    <row r="2" ht="30" customHeight="1">
      <c r="A2" s="2" t="inlineStr">
        <is>
          <t>Código</t>
        </is>
      </c>
      <c r="B2" s="2" t="inlineStr">
        <is>
          <t>Concepto</t>
        </is>
      </c>
      <c r="C2" s="2" t="inlineStr">
        <is>
          <t>Tipo</t>
        </is>
      </c>
      <c r="D2" s="2" t="inlineStr">
        <is>
          <t>Deducible según LAU</t>
        </is>
      </c>
      <c r="E2" s="2" t="inlineStr">
        <is>
          <t>Observaciones</t>
        </is>
      </c>
      <c r="F2" s="2" t="inlineStr">
        <is>
          <t>Orden</t>
        </is>
      </c>
    </row>
    <row r="3" ht="20" customHeight="1">
      <c r="A3" s="3" t="inlineStr">
        <is>
          <t>DED-01</t>
        </is>
      </c>
      <c r="B3" s="5" t="inlineStr">
        <is>
          <t>Impagos de renta</t>
        </is>
      </c>
      <c r="C3" s="5" t="inlineStr">
        <is>
          <t>Económico</t>
        </is>
      </c>
      <c r="D3" s="3" t="inlineStr">
        <is>
          <t>Sí — Art. 36 LAU</t>
        </is>
      </c>
      <c r="E3" s="5" t="inlineStr">
        <is>
          <t>Rentas devengadas y no satisfechas. Acreditar con extracto bancario o recibo.</t>
        </is>
      </c>
      <c r="F3" s="3" t="n">
        <v>1</v>
      </c>
    </row>
    <row r="4" ht="20" customHeight="1">
      <c r="A4" s="7" t="inlineStr">
        <is>
          <t>DED-02</t>
        </is>
      </c>
      <c r="B4" s="9" t="inlineStr">
        <is>
          <t>Suministros pendientes</t>
        </is>
      </c>
      <c r="C4" s="9" t="inlineStr">
        <is>
          <t>Económico</t>
        </is>
      </c>
      <c r="D4" s="7" t="inlineStr">
        <is>
          <t>Sí — Art. 36 LAU</t>
        </is>
      </c>
      <c r="E4" s="9" t="inlineStr">
        <is>
          <t>Facturas de agua, luz, gas a nombre del arrendatario no liquidadas.</t>
        </is>
      </c>
      <c r="F4" s="7" t="n">
        <v>2</v>
      </c>
    </row>
    <row r="5" ht="20" customHeight="1">
      <c r="A5" s="3" t="inlineStr">
        <is>
          <t>DED-03</t>
        </is>
      </c>
      <c r="B5" s="5" t="inlineStr">
        <is>
          <t>Daños acreditados en inmueble</t>
        </is>
      </c>
      <c r="C5" s="5" t="inlineStr">
        <is>
          <t>Material</t>
        </is>
      </c>
      <c r="D5" s="3" t="inlineStr">
        <is>
          <t>Sí — Art. 36 LAU</t>
        </is>
      </c>
      <c r="E5" s="5" t="inlineStr">
        <is>
          <t>Solo daños imputables al arrendatario, no el desgaste por uso normal.</t>
        </is>
      </c>
      <c r="F5" s="3" t="n">
        <v>3</v>
      </c>
    </row>
    <row r="6" ht="20" customHeight="1">
      <c r="A6" s="7" t="inlineStr">
        <is>
          <t>DED-04</t>
        </is>
      </c>
      <c r="B6" s="9" t="inlineStr">
        <is>
          <t>Limpieza / retirada de enseres</t>
        </is>
      </c>
      <c r="C6" s="9" t="inlineStr">
        <is>
          <t>Servicio</t>
        </is>
      </c>
      <c r="D6" s="7" t="inlineStr">
        <is>
          <t>Sí, si así se pactó</t>
        </is>
      </c>
      <c r="E6" s="9" t="inlineStr">
        <is>
          <t>Aportar factura de empresa de limpieza o justificante de retirada.</t>
        </is>
      </c>
      <c r="F6" s="7" t="n">
        <v>4</v>
      </c>
    </row>
    <row r="7" ht="20" customHeight="1">
      <c r="A7" s="3" t="inlineStr">
        <is>
          <t>DED-05</t>
        </is>
      </c>
      <c r="B7" s="5" t="inlineStr">
        <is>
          <t>Gastos de comunidad pendientes</t>
        </is>
      </c>
      <c r="C7" s="5" t="inlineStr">
        <is>
          <t>Económico</t>
        </is>
      </c>
      <c r="D7" s="3" t="inlineStr">
        <is>
          <t>Sí si pactado en contrato</t>
        </is>
      </c>
      <c r="E7" s="5" t="inlineStr">
        <is>
          <t>Cuotas ordinarias de comunidad que correspondan al periodo del arrendatario.</t>
        </is>
      </c>
      <c r="F7" s="3" t="n">
        <v>5</v>
      </c>
    </row>
    <row r="8" ht="20" customHeight="1">
      <c r="A8" s="7" t="inlineStr">
        <is>
          <t>DED-06</t>
        </is>
      </c>
      <c r="B8" s="9" t="inlineStr">
        <is>
          <t>Penalización por desistimiento</t>
        </is>
      </c>
      <c r="C8" s="9" t="inlineStr">
        <is>
          <t>Contractual</t>
        </is>
      </c>
      <c r="D8" s="7" t="inlineStr">
        <is>
          <t>Sí si consta en contrato</t>
        </is>
      </c>
      <c r="E8" s="9" t="inlineStr">
        <is>
          <t>Art. 11 LAU: indemnización equivalente a las rentas pendientes hasta 2 meses.</t>
        </is>
      </c>
      <c r="F8" s="7" t="n">
        <v>6</v>
      </c>
    </row>
    <row r="9" ht="20" customHeight="1">
      <c r="A9" s="3" t="inlineStr">
        <is>
          <t>DED-07</t>
        </is>
      </c>
      <c r="B9" s="5" t="inlineStr">
        <is>
          <t>Intereses de demora</t>
        </is>
      </c>
      <c r="C9" s="5" t="inlineStr">
        <is>
          <t>Económico</t>
        </is>
      </c>
      <c r="D9" s="3" t="inlineStr">
        <is>
          <t>Sí — Art. 36.4 LAU</t>
        </is>
      </c>
      <c r="E9" s="5" t="inlineStr">
        <is>
          <t>Interés legal del dinero sobre las cantidades adeudadas desde vencimiento.</t>
        </is>
      </c>
      <c r="F9" s="3" t="n">
        <v>7</v>
      </c>
    </row>
    <row r="10" ht="20" customHeight="1">
      <c r="A10" s="7" t="inlineStr">
        <is>
          <t>DED-08</t>
        </is>
      </c>
      <c r="B10" s="9" t="inlineStr">
        <is>
          <t>Reparaciones urgentes por arrendatario</t>
        </is>
      </c>
      <c r="C10" s="9" t="inlineStr">
        <is>
          <t>Material</t>
        </is>
      </c>
      <c r="D10" s="7" t="inlineStr">
        <is>
          <t>Sí con justificante</t>
        </is>
      </c>
      <c r="E10" s="9" t="inlineStr">
        <is>
          <t>Arrendador puede descontar si arrendatario causó avería y no reparó.</t>
        </is>
      </c>
      <c r="F10" s="7" t="n">
        <v>8</v>
      </c>
    </row>
    <row r="11" ht="20" customHeight="1">
      <c r="A11" s="3" t="inlineStr">
        <is>
          <t>DED-09</t>
        </is>
      </c>
      <c r="B11" s="5" t="inlineStr">
        <is>
          <t>IBI y tributos pactados</t>
        </is>
      </c>
      <c r="C11" s="5" t="inlineStr">
        <is>
          <t>Tributario</t>
        </is>
      </c>
      <c r="D11" s="3" t="inlineStr">
        <is>
          <t>Solo si consta en contrato</t>
        </is>
      </c>
      <c r="E11" s="5" t="inlineStr">
        <is>
          <t>Acuerdos posteriores a junio 2013 pueden repercutir IBI al arrendatario.</t>
        </is>
      </c>
      <c r="F11" s="3" t="n">
        <v>9</v>
      </c>
    </row>
    <row r="12" ht="20" customHeight="1">
      <c r="A12" s="7" t="inlineStr">
        <is>
          <t>DED-10</t>
        </is>
      </c>
      <c r="B12" s="9" t="inlineStr">
        <is>
          <t>Pintura / reparaciones por uso anormal</t>
        </is>
      </c>
      <c r="C12" s="9" t="inlineStr">
        <is>
          <t>Material</t>
        </is>
      </c>
      <c r="D12" s="7" t="inlineStr">
        <is>
          <t>Sí con justificante</t>
        </is>
      </c>
      <c r="E12" s="9" t="inlineStr">
        <is>
          <t>Diferenciable de desgaste normal; necesita informe o fotografías del estado.</t>
        </is>
      </c>
      <c r="F12" s="7" t="n">
        <v>10</v>
      </c>
    </row>
  </sheetData>
  <mergeCells count="1">
    <mergeCell ref="A1:F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6" customWidth="1" min="1" max="1"/>
    <col width="80" customWidth="1" min="2" max="2"/>
    <col width="20" customWidth="1" min="3" max="3"/>
    <col width="20" customWidth="1" min="4" max="4"/>
    <col width="20" customWidth="1" min="5" max="5"/>
    <col width="20" customWidth="1" min="6" max="6"/>
  </cols>
  <sheetData>
    <row r="1" ht="30" customHeight="1">
      <c r="A1" s="1" t="inlineStr">
        <is>
          <t>INSTRUCCIONES DE USO — Liquidación de fianza de arrendamiento</t>
        </is>
      </c>
    </row>
    <row r="2" ht="22" customHeight="1">
      <c r="B2" s="25" t="inlineStr">
        <is>
          <t>HOJA: LIQUIDACIONES</t>
        </is>
      </c>
    </row>
    <row r="3" ht="18" customHeight="1">
      <c r="B3" s="26" t="inlineStr">
        <is>
          <t>Esta hoja contiene el registro de todas las liquidaciones de fianza de contratos finalizados.</t>
        </is>
      </c>
    </row>
    <row r="4" ht="18" customHeight="1">
      <c r="B4" s="26" t="inlineStr">
        <is>
          <t>Columnas editables (fondo amarillo): IVA/Retenciones (columna R). Rellene el resto de importes manualmente.</t>
        </is>
      </c>
    </row>
    <row r="5" ht="18" customHeight="1">
      <c r="B5" s="26" t="inlineStr">
        <is>
          <t>Columnas de fórmula automática: Total deducciones (P), Base a devolver (Q), Liquidación final (S) y Estado (T).</t>
        </is>
      </c>
    </row>
    <row r="6" ht="18" customHeight="1">
      <c r="B6" s="26" t="inlineStr">
        <is>
          <t>Formato de fechas: DD/MM/AAAA. Importes en euros con dos decimales.</t>
        </is>
      </c>
    </row>
    <row r="7" ht="18" customHeight="1">
      <c r="B7" s="26" t="inlineStr"/>
    </row>
    <row r="8" ht="22" customHeight="1">
      <c r="B8" s="27" t="inlineStr">
        <is>
          <t>INTERPRETACIÓN DEL ESTADO DE LIQUIDACIÓN</t>
        </is>
      </c>
    </row>
    <row r="9" ht="18" customHeight="1">
      <c r="B9" s="26" t="inlineStr">
        <is>
          <t>A devolver: la fianza supera las deducciones. El arrendador debe devolver la diferencia al arrendatario.</t>
        </is>
      </c>
    </row>
    <row r="10" ht="18" customHeight="1">
      <c r="B10" s="26" t="inlineStr">
        <is>
          <t>Sin saldo: la fianza cubre exactamente las deducciones. No hay importe a devolver ni a reclamar.</t>
        </is>
      </c>
    </row>
    <row r="11" ht="18" customHeight="1">
      <c r="B11" s="26" t="inlineStr">
        <is>
          <t>A compensar: las deducciones superan la fianza depositada. El arrendatario debe abonar la diferencia.</t>
        </is>
      </c>
    </row>
    <row r="12" ht="18" customHeight="1">
      <c r="B12" s="26" t="inlineStr"/>
    </row>
    <row r="13" ht="22" customHeight="1">
      <c r="B13" s="25" t="inlineStr">
        <is>
          <t>HOJA: RESUMEN</t>
        </is>
      </c>
    </row>
    <row r="14" ht="18" customHeight="1">
      <c r="B14" s="26" t="inlineStr">
        <is>
          <t>Panel con KPIs agregados: total de fianzas, deducciones, importes a devolver y distribución por estado.</t>
        </is>
      </c>
    </row>
    <row r="15" ht="18" customHeight="1">
      <c r="B15" s="26" t="inlineStr">
        <is>
          <t>Búsqueda individual: introduzca el ID de liquidación (p. ej. LIQ-001) en la celda B14 para consultar ese contrato.</t>
        </is>
      </c>
    </row>
    <row r="16" ht="18" customHeight="1">
      <c r="B16" s="26" t="inlineStr">
        <is>
          <t>Los gráficos se actualizan automáticamente al añadir o modificar datos en la hoja Liquidaciones.</t>
        </is>
      </c>
    </row>
    <row r="17" ht="18" customHeight="1">
      <c r="B17" s="26" t="inlineStr"/>
    </row>
    <row r="18" ht="22" customHeight="1">
      <c r="B18" s="25" t="inlineStr">
        <is>
          <t>HOJA: CATÁLOGO DE CONCEPTOS</t>
        </is>
      </c>
    </row>
    <row r="19" ht="18" customHeight="1">
      <c r="B19" s="26" t="inlineStr">
        <is>
          <t>Tabla de referencia con los conceptos deducibles y su base legal según la LAU.</t>
        </is>
      </c>
    </row>
    <row r="20" ht="18" customHeight="1">
      <c r="B20" s="26" t="inlineStr">
        <is>
          <t>Use los códigos (DED-01 a DED-10) como referencia al documentar deducciones en la columna Observaciones.</t>
        </is>
      </c>
    </row>
    <row r="21" ht="18" customHeight="1">
      <c r="B21" s="26" t="inlineStr"/>
    </row>
    <row r="22" ht="22" customHeight="1">
      <c r="B22" s="27" t="inlineStr">
        <is>
          <t>NOTA LEGAL IMPORTANTE</t>
        </is>
      </c>
    </row>
    <row r="23" ht="18" customHeight="1">
      <c r="B23" s="26" t="inlineStr">
        <is>
          <t>La fianza equivale, como mínimo, a 1 mensualidad para arrendamientos de vivienda (Art. 36 LAU).</t>
        </is>
      </c>
    </row>
    <row r="24" ht="18" customHeight="1">
      <c r="B24" s="26" t="inlineStr">
        <is>
          <t>El arrendador está obligado a devolver la fianza en el plazo máximo fijado por cada Comunidad Autónoma</t>
        </is>
      </c>
    </row>
    <row r="25" ht="18" customHeight="1">
      <c r="B25" s="26" t="inlineStr">
        <is>
          <t>(generalmente 30 días desde la entrega de llaves). Pasado dicho plazo, devengará interés legal del dinero.</t>
        </is>
      </c>
    </row>
    <row r="26" ht="18" customHeight="1">
      <c r="B26" s="26" t="inlineStr">
        <is>
          <t>Las deducciones deben estar siempre justificadas documentalmente: facturas, fotografías, informes.</t>
        </is>
      </c>
    </row>
    <row r="27" ht="18" customHeight="1">
      <c r="B27" s="26" t="inlineStr">
        <is>
          <t>La fianza debe estar depositada en el organismo autonómico correspondiente (IVIMA en Madrid, INCASÒL en</t>
        </is>
      </c>
    </row>
    <row r="28" ht="18" customHeight="1">
      <c r="B28" s="26" t="inlineStr">
        <is>
          <t>Cataluña, AVRA en Andalucía, etc.) según la normativa autonómica aplicable.</t>
        </is>
      </c>
    </row>
    <row r="29" ht="18" customHeight="1">
      <c r="B29" s="26" t="inlineStr"/>
    </row>
    <row r="30" ht="22" customHeight="1">
      <c r="B30" s="27" t="inlineStr">
        <is>
          <t>RECORDATORIO — DEPÓSITO AUTONÓMICO</t>
        </is>
      </c>
    </row>
    <row r="31" ht="18" customHeight="1">
      <c r="B31" s="26" t="inlineStr">
        <is>
          <t>Antes de proceder a la liquidación, compruebe que la fianza fue correctamente depositada en el organismo</t>
        </is>
      </c>
    </row>
    <row r="32" ht="18" customHeight="1">
      <c r="B32" s="26" t="inlineStr">
        <is>
          <t>autonómico y que dispone del justificante de depósito. La devolución al arrendatario debe realizarse</t>
        </is>
      </c>
    </row>
    <row r="33" ht="18" customHeight="1">
      <c r="B33" s="26" t="inlineStr">
        <is>
          <t>mediante transferencia bancaria o cheque nominativo, conservando el justificante de pago.</t>
        </is>
      </c>
    </row>
    <row r="34" ht="18" customHeight="1">
      <c r="B34" s="26" t="inlineStr">
        <is>
          <t>Para contratos con fianza superior a la legal, verifique la normativa autonómica sobre depósito adicional.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2026-06-19T11:02:24Z</dcterms:created>
  <dcterms:modified xmlns:dcterms="http://purl.org/dc/terms/" xmlns:xsi="http://www.w3.org/2001/XMLSchema-instance" xsi:type="dcterms:W3CDTF">2026-06-19T11:02:24Z</dcterms:modified>
</cp:coreProperties>
</file>