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sos y Gastos" sheetId="1" state="visible" r:id="rId1"/>
    <sheet xmlns:r="http://schemas.openxmlformats.org/officeDocument/2006/relationships" name="Liquidación Propietarios" sheetId="2" state="visible" r:id="rId2"/>
    <sheet xmlns:r="http://schemas.openxmlformats.org/officeDocument/2006/relationships" name="Resumen Dashboard" sheetId="3" state="visible" r:id="rId3"/>
    <sheet xmlns:r="http://schemas.openxmlformats.org/officeDocument/2006/relationships" name="Instrucciones" sheetId="4" state="visible" r:id="rId4"/>
  </sheets>
  <definedNames/>
  <calcPr calcId="124519" fullCalcOnLoad="1"/>
</workbook>
</file>

<file path=xl/styles.xml><?xml version="1.0" encoding="utf-8"?>
<styleSheet xmlns="http://schemas.openxmlformats.org/spreadsheetml/2006/main">
  <numFmts count="2">
    <numFmt numFmtId="164" formatCode="#.##0,00 &quot;€&quot;"/>
    <numFmt numFmtId="165" formatCode="0,00%"/>
  </numFmts>
  <fonts count="9">
    <font>
      <name val="Calibri"/>
      <family val="2"/>
      <color theme="1"/>
      <sz val="11"/>
      <scheme val="minor"/>
    </font>
    <font>
      <name val="Calibri"/>
      <b val="1"/>
      <color rgb="000F766E"/>
      <sz val="16"/>
    </font>
    <font>
      <name val="Calibri"/>
      <b val="1"/>
      <color rgb="00FFFFFF"/>
      <sz val="11"/>
    </font>
    <font>
      <name val="Calibri"/>
      <sz val="10.5"/>
    </font>
    <font>
      <name val="Calibri"/>
      <b val="1"/>
      <sz val="10.5"/>
    </font>
    <font>
      <name val="Calibri"/>
      <b val="1"/>
      <color rgb="0022C55E"/>
      <sz val="10.5"/>
    </font>
    <font>
      <name val="Calibri"/>
      <b val="1"/>
      <color rgb="00DC2626"/>
      <sz val="10.5"/>
    </font>
    <font>
      <name val="Calibri"/>
      <b val="1"/>
      <color rgb="000F766E"/>
      <sz val="13"/>
    </font>
    <font>
      <name val="Calibri"/>
      <b val="1"/>
      <color rgb="00FFFFFF"/>
      <sz val="10.5"/>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2" fillId="6" borderId="0" pivotButton="0" quotePrefix="0" xfId="0"/>
    <xf numFmtId="0" fontId="3" fillId="3" borderId="1" pivotButton="0" quotePrefix="0" xfId="0"/>
    <xf numFmtId="0" fontId="3" fillId="3" borderId="1" applyAlignment="1" pivotButton="0" quotePrefix="0" xfId="0">
      <alignment horizontal="center" vertical="center" wrapText="1"/>
    </xf>
    <xf numFmtId="164" fontId="3" fillId="3" borderId="1" pivotButton="0" quotePrefix="0" xfId="0"/>
    <xf numFmtId="165" fontId="3" fillId="3" borderId="1" pivotButton="0" quotePrefix="0" xfId="0"/>
    <xf numFmtId="0" fontId="3" fillId="4" borderId="1" applyAlignment="1" pivotButton="0" quotePrefix="0" xfId="0">
      <alignment horizontal="center" vertical="center" wrapText="1"/>
    </xf>
    <xf numFmtId="0" fontId="3" fillId="0" borderId="1" pivotButton="0" quotePrefix="0" xfId="0"/>
    <xf numFmtId="164" fontId="3" fillId="0" borderId="1" pivotButton="0" quotePrefix="0" xfId="0"/>
    <xf numFmtId="0" fontId="3" fillId="5" borderId="1" pivotButton="0" quotePrefix="0" xfId="0"/>
    <xf numFmtId="0" fontId="3" fillId="5" borderId="1" applyAlignment="1" pivotButton="0" quotePrefix="0" xfId="0">
      <alignment horizontal="center" vertical="center" wrapText="1"/>
    </xf>
    <xf numFmtId="164" fontId="3" fillId="5" borderId="1" pivotButton="0" quotePrefix="0" xfId="0"/>
    <xf numFmtId="165" fontId="3" fillId="5" borderId="1" pivotButton="0" quotePrefix="0" xfId="0"/>
    <xf numFmtId="0" fontId="0" fillId="0" borderId="1" pivotButton="0" quotePrefix="0" xfId="0"/>
    <xf numFmtId="0" fontId="4" fillId="0" borderId="1" pivotButton="0" quotePrefix="0" xfId="0"/>
    <xf numFmtId="164" fontId="5" fillId="0" borderId="1" pivotButton="0" quotePrefix="0" xfId="0"/>
    <xf numFmtId="164" fontId="6" fillId="0" borderId="1" pivotButton="0" quotePrefix="0" xfId="0"/>
    <xf numFmtId="164" fontId="4" fillId="0" borderId="1" pivotButton="0" quotePrefix="0" xfId="0"/>
    <xf numFmtId="165" fontId="3" fillId="3" borderId="1" applyAlignment="1" pivotButton="0" quotePrefix="0" xfId="0">
      <alignment horizontal="center" vertical="center" wrapText="1"/>
    </xf>
    <xf numFmtId="164" fontId="3" fillId="4" borderId="1" pivotButton="0" quotePrefix="0" xfId="0"/>
    <xf numFmtId="165" fontId="3" fillId="5" borderId="1" applyAlignment="1" pivotButton="0" quotePrefix="0" xfId="0">
      <alignment horizontal="center" vertical="center" wrapText="1"/>
    </xf>
    <xf numFmtId="165" fontId="4" fillId="0" borderId="1" pivotButton="0" quotePrefix="0" xfId="0"/>
    <xf numFmtId="164" fontId="0" fillId="0" borderId="0" pivotButton="0" quotePrefix="0" xfId="0"/>
    <xf numFmtId="0" fontId="2" fillId="6" borderId="1" applyAlignment="1" pivotButton="0" quotePrefix="0" xfId="0">
      <alignment horizontal="center" vertical="center" wrapText="1"/>
    </xf>
    <xf numFmtId="0" fontId="0" fillId="0" borderId="4" pivotButton="0" quotePrefix="0" xfId="0"/>
    <xf numFmtId="0" fontId="0" fillId="0" borderId="5" pivotButton="0" quotePrefix="0" xfId="0"/>
    <xf numFmtId="164" fontId="7" fillId="4" borderId="1" applyAlignment="1" pivotButton="0" quotePrefix="0" xfId="0">
      <alignment horizontal="center" vertical="center" wrapText="1"/>
    </xf>
    <xf numFmtId="1" fontId="7" fillId="4" borderId="1" applyAlignment="1" pivotButton="0" quotePrefix="0" xfId="0">
      <alignment horizontal="center" vertical="center" wrapText="1"/>
    </xf>
    <xf numFmtId="0" fontId="8" fillId="6" borderId="1" applyAlignment="1" pivotButton="0" quotePrefix="0" xfId="0">
      <alignment horizontal="left" vertical="center" wrapText="1"/>
    </xf>
    <xf numFmtId="0" fontId="3" fillId="0" borderId="1" applyAlignment="1" pivotButton="0" quotePrefix="0" xfId="0">
      <alignment horizontal="left" vertical="center" wrapText="1"/>
    </xf>
  </cellXfs>
  <cellStyles count="1">
    <cellStyle name="Normal" xfId="0" builtinId="0" hidden="0"/>
  </cellStyles>
  <dxfs count="2">
    <dxf>
      <font>
        <name val="Calibri"/>
        <b val="1"/>
        <color rgb="00DC2626"/>
        <sz val="10.5"/>
      </font>
      <fill>
        <patternFill patternType="solid">
          <fgColor rgb="00FEE2E2"/>
        </patternFill>
      </fill>
    </dxf>
    <dxf>
      <font>
        <name val="Calibri"/>
        <b val="1"/>
        <color rgb="0022C55E"/>
        <sz val="10.5"/>
      </font>
      <fill>
        <patternFill patternType="solid">
          <fgColor rgb="00D1FA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Gastos por Categoría</a:t>
            </a:r>
          </a:p>
        </rich>
      </tx>
    </title>
    <plotArea>
      <barChart>
        <barDir val="col"/>
        <grouping val="clustered"/>
        <ser>
          <idx val="0"/>
          <order val="0"/>
          <tx>
            <strRef>
              <f>'Resumen Dashboard'!B14</f>
            </strRef>
          </tx>
          <spPr>
            <a:solidFill xmlns:a="http://schemas.openxmlformats.org/drawingml/2006/main">
              <a:srgbClr val="0F766E"/>
            </a:solidFill>
            <a:ln xmlns:a="http://schemas.openxmlformats.org/drawingml/2006/main">
              <a:prstDash val="solid"/>
            </a:ln>
          </spPr>
          <cat>
            <numRef>
              <f>'Resumen Dashboard'!$A$15:$A$22</f>
            </numRef>
          </cat>
          <val>
            <numRef>
              <f>'Resumen Dashboard'!$B$15:$B$22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Categoría</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Importe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Distribución de Gastos</a:t>
            </a:r>
          </a:p>
        </rich>
      </tx>
    </title>
    <plotArea>
      <pieChart>
        <varyColors val="1"/>
        <ser>
          <idx val="0"/>
          <order val="0"/>
          <tx>
            <strRef>
              <f>'Resumen Dashboard'!B14</f>
            </strRef>
          </tx>
          <spPr>
            <a:ln xmlns:a="http://schemas.openxmlformats.org/drawingml/2006/main">
              <a:prstDash val="solid"/>
            </a:ln>
          </spPr>
          <cat>
            <numRef>
              <f>'Resumen Dashboard'!$A$15:$A$22</f>
            </numRef>
          </cat>
          <val>
            <numRef>
              <f>'Resumen Dashboard'!$B$15:$B$22</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Cuota Total vs Pendiente por Propietario</a:t>
            </a:r>
          </a:p>
        </rich>
      </tx>
    </title>
    <plotArea>
      <barChart>
        <barDir val="col"/>
        <grouping val="clustered"/>
        <ser>
          <idx val="0"/>
          <order val="0"/>
          <tx>
            <strRef>
              <f>'Liquidación Propietarios'!H3</f>
            </strRef>
          </tx>
          <spPr>
            <a:solidFill xmlns:a="http://schemas.openxmlformats.org/drawingml/2006/main">
              <a:srgbClr val="22C55E"/>
            </a:solidFill>
            <a:ln xmlns:a="http://schemas.openxmlformats.org/drawingml/2006/main">
              <a:prstDash val="solid"/>
            </a:ln>
          </spPr>
          <cat>
            <numRef>
              <f>'Liquidación Propietarios'!$B$4:$B$12</f>
            </numRef>
          </cat>
          <val>
            <numRef>
              <f>'Liquidación Propietarios'!$H$4:$H$12</f>
            </numRef>
          </val>
        </ser>
        <ser>
          <idx val="1"/>
          <order val="1"/>
          <tx>
            <strRef>
              <f>'Liquidación Propietarios'!J3</f>
            </strRef>
          </tx>
          <spPr>
            <a:solidFill xmlns:a="http://schemas.openxmlformats.org/drawingml/2006/main">
              <a:srgbClr val="DC2626"/>
            </a:solidFill>
            <a:ln xmlns:a="http://schemas.openxmlformats.org/drawingml/2006/main">
              <a:prstDash val="solid"/>
            </a:ln>
          </spPr>
          <cat>
            <numRef>
              <f>'Liquidación Propietarios'!$B$4:$B$12</f>
            </numRef>
          </cat>
          <val>
            <numRef>
              <f>'Liquidación Propietarios'!$J$4:$J$12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13</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33</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43</row>
      <rowOff>0</rowOff>
    </from>
    <ext cx="7200000" cy="396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9"/>
  <sheetViews>
    <sheetView workbookViewId="0">
      <pane ySplit="3" topLeftCell="A4" activePane="bottomLeft" state="frozen"/>
      <selection pane="bottomLeft" activeCell="A1" sqref="A1"/>
    </sheetView>
  </sheetViews>
  <sheetFormatPr baseColWidth="8" defaultRowHeight="15"/>
  <cols>
    <col width="6" customWidth="1" min="1" max="1"/>
    <col width="12" customWidth="1" min="2" max="2"/>
    <col width="34" customWidth="1" min="3" max="3"/>
    <col width="22" customWidth="1" min="4" max="4"/>
    <col width="10" customWidth="1" min="5" max="5"/>
    <col width="22" customWidth="1" min="6" max="6"/>
    <col width="14" customWidth="1" min="7" max="7"/>
    <col width="9" customWidth="1" min="8" max="8"/>
    <col width="12" customWidth="1" min="9" max="9"/>
    <col width="13" customWidth="1" min="10" max="10"/>
    <col width="10" customWidth="1" min="11" max="11"/>
    <col width="15" customWidth="1" min="12" max="12"/>
    <col width="13" customWidth="1" min="13" max="13"/>
    <col width="26" customWidth="1" min="14" max="14"/>
    <col width="22" customWidth="1" min="15" max="15"/>
    <col width="16" customWidth="1" min="16" max="16"/>
  </cols>
  <sheetData>
    <row r="1" ht="26" customHeight="1">
      <c r="A1" s="1" t="inlineStr">
        <is>
          <t>LIQUIDACIÓN ANUAL DE CUENTAS - COMUNIDAD DE PROPIETARIOS (Ejercicio 2026)</t>
        </is>
      </c>
    </row>
    <row r="2"/>
    <row r="3">
      <c r="A3" s="2" t="inlineStr">
        <is>
          <t>Nº</t>
        </is>
      </c>
      <c r="B3" s="2" t="inlineStr">
        <is>
          <t>Fecha</t>
        </is>
      </c>
      <c r="C3" s="2" t="inlineStr">
        <is>
          <t>Concepto</t>
        </is>
      </c>
      <c r="D3" s="2" t="inlineStr">
        <is>
          <t>Categoría</t>
        </is>
      </c>
      <c r="E3" s="2" t="inlineStr">
        <is>
          <t>Tipo</t>
        </is>
      </c>
      <c r="F3" s="2" t="inlineStr">
        <is>
          <t>Proveedor / Origen</t>
        </is>
      </c>
      <c r="G3" s="2" t="inlineStr">
        <is>
          <t>Base Imponible</t>
        </is>
      </c>
      <c r="H3" s="2" t="inlineStr">
        <is>
          <t>IVA %</t>
        </is>
      </c>
      <c r="I3" s="2" t="inlineStr">
        <is>
          <t>IVA Importe</t>
        </is>
      </c>
      <c r="J3" s="2" t="inlineStr">
        <is>
          <t>Total</t>
        </is>
      </c>
      <c r="K3" s="2" t="inlineStr">
        <is>
          <t>Pagado</t>
        </is>
      </c>
      <c r="L3" s="2" t="inlineStr">
        <is>
          <t>Presupuesto Anual</t>
        </is>
      </c>
      <c r="M3" s="2" t="inlineStr">
        <is>
          <t>Desviación</t>
        </is>
      </c>
      <c r="N3" s="2" t="inlineStr">
        <is>
          <t>Observaciones</t>
        </is>
      </c>
      <c r="P3" s="3" t="inlineStr">
        <is>
          <t>Categoría</t>
        </is>
      </c>
      <c r="Q3" s="3" t="inlineStr">
        <is>
          <t>Presupuesto Anual</t>
        </is>
      </c>
    </row>
    <row r="4">
      <c r="A4" s="4" t="n">
        <v>1</v>
      </c>
      <c r="B4" s="5" t="inlineStr">
        <is>
          <t>10/01/2026</t>
        </is>
      </c>
      <c r="C4" s="4" t="inlineStr">
        <is>
          <t>Cuotas ordinarias comunidad enero-diciembre</t>
        </is>
      </c>
      <c r="D4" s="4" t="inlineStr">
        <is>
          <t>Cuotas Comunidad</t>
        </is>
      </c>
      <c r="E4" s="5" t="inlineStr">
        <is>
          <t>Ingreso</t>
        </is>
      </c>
      <c r="F4" s="4" t="inlineStr">
        <is>
          <t>Propietarios (9)</t>
        </is>
      </c>
      <c r="G4" s="6" t="n">
        <v>18500</v>
      </c>
      <c r="H4" s="7" t="n">
        <v>0</v>
      </c>
      <c r="I4" s="6">
        <f>G4*H4</f>
        <v/>
      </c>
      <c r="J4" s="6">
        <f>G4+I4</f>
        <v/>
      </c>
      <c r="K4" s="8" t="inlineStr">
        <is>
          <t>Sí</t>
        </is>
      </c>
      <c r="L4" s="6">
        <f>IFERROR(VLOOKUP(D4,$P$4:$Q$11,2,FALSE),0)</f>
        <v/>
      </c>
      <c r="M4" s="6">
        <f>IF(E4="Gasto",L4-J4,0)</f>
        <v/>
      </c>
      <c r="N4" s="4" t="inlineStr">
        <is>
          <t>Ingresos anuales por cuotas</t>
        </is>
      </c>
      <c r="P4" s="9" t="inlineStr">
        <is>
          <t>Limpieza</t>
        </is>
      </c>
      <c r="Q4" s="10" t="n">
        <v>2600</v>
      </c>
    </row>
    <row r="5">
      <c r="A5" s="11" t="n">
        <v>2</v>
      </c>
      <c r="B5" s="12" t="inlineStr">
        <is>
          <t>05/02/2026</t>
        </is>
      </c>
      <c r="C5" s="11" t="inlineStr">
        <is>
          <t>Aportación Fondo de Reserva</t>
        </is>
      </c>
      <c r="D5" s="11" t="inlineStr">
        <is>
          <t>Fondo de Reserva</t>
        </is>
      </c>
      <c r="E5" s="12" t="inlineStr">
        <is>
          <t>Ingreso</t>
        </is>
      </c>
      <c r="F5" s="11" t="inlineStr">
        <is>
          <t>Propietarios (9)</t>
        </is>
      </c>
      <c r="G5" s="13" t="n">
        <v>1850</v>
      </c>
      <c r="H5" s="14" t="n">
        <v>0</v>
      </c>
      <c r="I5" s="13">
        <f>G5*H5</f>
        <v/>
      </c>
      <c r="J5" s="13">
        <f>G5+I5</f>
        <v/>
      </c>
      <c r="K5" s="8" t="inlineStr">
        <is>
          <t>Sí</t>
        </is>
      </c>
      <c r="L5" s="13">
        <f>IFERROR(VLOOKUP(D5,$P$4:$Q$11,2,FALSE),0)</f>
        <v/>
      </c>
      <c r="M5" s="13">
        <f>IF(E5="Gasto",L5-J5,0)</f>
        <v/>
      </c>
      <c r="N5" s="11" t="inlineStr">
        <is>
          <t>10% legal s/presupuesto</t>
        </is>
      </c>
      <c r="P5" s="9" t="inlineStr">
        <is>
          <t>Mantenimiento Ascensor</t>
        </is>
      </c>
      <c r="Q5" s="10" t="n">
        <v>1500</v>
      </c>
    </row>
    <row r="6">
      <c r="A6" s="4" t="n">
        <v>3</v>
      </c>
      <c r="B6" s="5" t="inlineStr">
        <is>
          <t>15/01/2026</t>
        </is>
      </c>
      <c r="C6" s="4" t="inlineStr">
        <is>
          <t>Limpieza portal y escaleras</t>
        </is>
      </c>
      <c r="D6" s="4" t="inlineStr">
        <is>
          <t>Limpieza</t>
        </is>
      </c>
      <c r="E6" s="5" t="inlineStr">
        <is>
          <t>Gasto</t>
        </is>
      </c>
      <c r="F6" s="4" t="inlineStr">
        <is>
          <t>Limpiezas Ruiz S.L.</t>
        </is>
      </c>
      <c r="G6" s="6" t="n">
        <v>2400</v>
      </c>
      <c r="H6" s="7" t="n">
        <v>0.21</v>
      </c>
      <c r="I6" s="6">
        <f>G6*H6</f>
        <v/>
      </c>
      <c r="J6" s="6">
        <f>G6+I6</f>
        <v/>
      </c>
      <c r="K6" s="8" t="inlineStr">
        <is>
          <t>Sí</t>
        </is>
      </c>
      <c r="L6" s="6">
        <f>IFERROR(VLOOKUP(D6,$P$4:$Q$11,2,FALSE),0)</f>
        <v/>
      </c>
      <c r="M6" s="6">
        <f>IF(E6="Gasto",L6-J6,0)</f>
        <v/>
      </c>
      <c r="N6" s="4" t="inlineStr">
        <is>
          <t>Servicio mensual todo el año</t>
        </is>
      </c>
      <c r="P6" s="9" t="inlineStr">
        <is>
          <t>Seguro Comunidad</t>
        </is>
      </c>
      <c r="Q6" s="10" t="n">
        <v>950</v>
      </c>
    </row>
    <row r="7">
      <c r="A7" s="11" t="n">
        <v>4</v>
      </c>
      <c r="B7" s="12" t="inlineStr">
        <is>
          <t>20/02/2026</t>
        </is>
      </c>
      <c r="C7" s="11" t="inlineStr">
        <is>
          <t>Contrato mantenimiento ascensor</t>
        </is>
      </c>
      <c r="D7" s="11" t="inlineStr">
        <is>
          <t>Mantenimiento Ascensor</t>
        </is>
      </c>
      <c r="E7" s="12" t="inlineStr">
        <is>
          <t>Gasto</t>
        </is>
      </c>
      <c r="F7" s="11" t="inlineStr">
        <is>
          <t>Ascensores Otis S.A.</t>
        </is>
      </c>
      <c r="G7" s="13" t="n">
        <v>1560</v>
      </c>
      <c r="H7" s="14" t="n">
        <v>0.21</v>
      </c>
      <c r="I7" s="13">
        <f>G7*H7</f>
        <v/>
      </c>
      <c r="J7" s="13">
        <f>G7+I7</f>
        <v/>
      </c>
      <c r="K7" s="8" t="inlineStr">
        <is>
          <t>Sí</t>
        </is>
      </c>
      <c r="L7" s="13">
        <f>IFERROR(VLOOKUP(D7,$P$4:$Q$11,2,FALSE),0)</f>
        <v/>
      </c>
      <c r="M7" s="13">
        <f>IF(E7="Gasto",L7-J7,0)</f>
        <v/>
      </c>
      <c r="N7" s="11" t="inlineStr">
        <is>
          <t>Revisiones trimestrales</t>
        </is>
      </c>
      <c r="P7" s="9" t="inlineStr">
        <is>
          <t>Suministro Luz</t>
        </is>
      </c>
      <c r="Q7" s="10" t="n">
        <v>1000</v>
      </c>
    </row>
    <row r="8">
      <c r="A8" s="4" t="n">
        <v>5</v>
      </c>
      <c r="B8" s="5" t="inlineStr">
        <is>
          <t>01/03/2026</t>
        </is>
      </c>
      <c r="C8" s="4" t="inlineStr">
        <is>
          <t>Seguro comunidad - responsabilidad civil</t>
        </is>
      </c>
      <c r="D8" s="4" t="inlineStr">
        <is>
          <t>Seguro Comunidad</t>
        </is>
      </c>
      <c r="E8" s="5" t="inlineStr">
        <is>
          <t>Gasto</t>
        </is>
      </c>
      <c r="F8" s="4" t="inlineStr">
        <is>
          <t>Mapfre Seguros</t>
        </is>
      </c>
      <c r="G8" s="6" t="n">
        <v>980</v>
      </c>
      <c r="H8" s="7" t="n">
        <v>0.21</v>
      </c>
      <c r="I8" s="6">
        <f>G8*H8</f>
        <v/>
      </c>
      <c r="J8" s="6">
        <f>G8+I8</f>
        <v/>
      </c>
      <c r="K8" s="8" t="inlineStr">
        <is>
          <t>Sí</t>
        </is>
      </c>
      <c r="L8" s="6">
        <f>IFERROR(VLOOKUP(D8,$P$4:$Q$11,2,FALSE),0)</f>
        <v/>
      </c>
      <c r="M8" s="6">
        <f>IF(E8="Gasto",L8-J8,0)</f>
        <v/>
      </c>
      <c r="N8" s="4" t="inlineStr">
        <is>
          <t>Póliza anual renovada</t>
        </is>
      </c>
      <c r="P8" s="9" t="inlineStr">
        <is>
          <t>Suministro Agua</t>
        </is>
      </c>
      <c r="Q8" s="10" t="n">
        <v>380</v>
      </c>
    </row>
    <row r="9">
      <c r="A9" s="11" t="n">
        <v>6</v>
      </c>
      <c r="B9" s="12" t="inlineStr">
        <is>
          <t>31/03/2026</t>
        </is>
      </c>
      <c r="C9" s="11" t="inlineStr">
        <is>
          <t>Suministro eléctrico zonas comunes</t>
        </is>
      </c>
      <c r="D9" s="11" t="inlineStr">
        <is>
          <t>Suministro Luz</t>
        </is>
      </c>
      <c r="E9" s="12" t="inlineStr">
        <is>
          <t>Gasto</t>
        </is>
      </c>
      <c r="F9" s="11" t="inlineStr">
        <is>
          <t>Iberdrola S.A.</t>
        </is>
      </c>
      <c r="G9" s="13" t="n">
        <v>1120</v>
      </c>
      <c r="H9" s="14" t="n">
        <v>0.21</v>
      </c>
      <c r="I9" s="13">
        <f>G9*H9</f>
        <v/>
      </c>
      <c r="J9" s="13">
        <f>G9+I9</f>
        <v/>
      </c>
      <c r="K9" s="8" t="inlineStr">
        <is>
          <t>Sí</t>
        </is>
      </c>
      <c r="L9" s="13">
        <f>IFERROR(VLOOKUP(D9,$P$4:$Q$11,2,FALSE),0)</f>
        <v/>
      </c>
      <c r="M9" s="13">
        <f>IF(E9="Gasto",L9-J9,0)</f>
        <v/>
      </c>
      <c r="N9" s="11" t="inlineStr">
        <is>
          <t>Consumo anual portal y garaje</t>
        </is>
      </c>
      <c r="P9" s="9" t="inlineStr">
        <is>
          <t>Jardinería</t>
        </is>
      </c>
      <c r="Q9" s="10" t="n">
        <v>750</v>
      </c>
    </row>
    <row r="10">
      <c r="A10" s="4" t="n">
        <v>7</v>
      </c>
      <c r="B10" s="5" t="inlineStr">
        <is>
          <t>30/04/2026</t>
        </is>
      </c>
      <c r="C10" s="4" t="inlineStr">
        <is>
          <t>Suministro agua zonas comunes</t>
        </is>
      </c>
      <c r="D10" s="4" t="inlineStr">
        <is>
          <t>Suministro Agua</t>
        </is>
      </c>
      <c r="E10" s="5" t="inlineStr">
        <is>
          <t>Gasto</t>
        </is>
      </c>
      <c r="F10" s="4" t="inlineStr">
        <is>
          <t>Canal de Isabel II</t>
        </is>
      </c>
      <c r="G10" s="6" t="n">
        <v>340</v>
      </c>
      <c r="H10" s="7" t="n">
        <v>0.1</v>
      </c>
      <c r="I10" s="6">
        <f>G10*H10</f>
        <v/>
      </c>
      <c r="J10" s="6">
        <f>G10+I10</f>
        <v/>
      </c>
      <c r="K10" s="8" t="inlineStr">
        <is>
          <t>Sí</t>
        </is>
      </c>
      <c r="L10" s="6">
        <f>IFERROR(VLOOKUP(D10,$P$4:$Q$11,2,FALSE),0)</f>
        <v/>
      </c>
      <c r="M10" s="6">
        <f>IF(E10="Gasto",L10-J10,0)</f>
        <v/>
      </c>
      <c r="N10" s="4" t="inlineStr">
        <is>
          <t>Riego y limpieza</t>
        </is>
      </c>
      <c r="P10" s="9" t="inlineStr">
        <is>
          <t>Honorarios Administrador</t>
        </is>
      </c>
      <c r="Q10" s="10" t="n">
        <v>2200</v>
      </c>
    </row>
    <row r="11">
      <c r="A11" s="11" t="n">
        <v>8</v>
      </c>
      <c r="B11" s="12" t="inlineStr">
        <is>
          <t>15/05/2026</t>
        </is>
      </c>
      <c r="C11" s="11" t="inlineStr">
        <is>
          <t>Mantenimiento jardín comunitario</t>
        </is>
      </c>
      <c r="D11" s="11" t="inlineStr">
        <is>
          <t>Jardinería</t>
        </is>
      </c>
      <c r="E11" s="12" t="inlineStr">
        <is>
          <t>Gasto</t>
        </is>
      </c>
      <c r="F11" s="11" t="inlineStr">
        <is>
          <t>Jardines Verdemar S.L.</t>
        </is>
      </c>
      <c r="G11" s="13" t="n">
        <v>780</v>
      </c>
      <c r="H11" s="14" t="n">
        <v>0.21</v>
      </c>
      <c r="I11" s="13">
        <f>G11*H11</f>
        <v/>
      </c>
      <c r="J11" s="13">
        <f>G11+I11</f>
        <v/>
      </c>
      <c r="K11" s="8" t="inlineStr">
        <is>
          <t>No</t>
        </is>
      </c>
      <c r="L11" s="13">
        <f>IFERROR(VLOOKUP(D11,$P$4:$Q$11,2,FALSE),0)</f>
        <v/>
      </c>
      <c r="M11" s="13">
        <f>IF(E11="Gasto",L11-J11,0)</f>
        <v/>
      </c>
      <c r="N11" s="11" t="inlineStr">
        <is>
          <t>Pendiente último pago</t>
        </is>
      </c>
      <c r="P11" s="9" t="inlineStr">
        <is>
          <t>Reparaciones</t>
        </is>
      </c>
      <c r="Q11" s="10" t="n">
        <v>2500</v>
      </c>
    </row>
    <row r="12">
      <c r="A12" s="4" t="n">
        <v>9</v>
      </c>
      <c r="B12" s="5" t="inlineStr">
        <is>
          <t>01/12/2026</t>
        </is>
      </c>
      <c r="C12" s="4" t="inlineStr">
        <is>
          <t>Honorarios administrador de fincas</t>
        </is>
      </c>
      <c r="D12" s="4" t="inlineStr">
        <is>
          <t>Honorarios Administrador</t>
        </is>
      </c>
      <c r="E12" s="5" t="inlineStr">
        <is>
          <t>Gasto</t>
        </is>
      </c>
      <c r="F12" s="4" t="inlineStr">
        <is>
          <t>Gestión Fincas López</t>
        </is>
      </c>
      <c r="G12" s="6" t="n">
        <v>2200</v>
      </c>
      <c r="H12" s="7" t="n">
        <v>0.21</v>
      </c>
      <c r="I12" s="6">
        <f>G12*H12</f>
        <v/>
      </c>
      <c r="J12" s="6">
        <f>G12+I12</f>
        <v/>
      </c>
      <c r="K12" s="8" t="inlineStr">
        <is>
          <t>Sí</t>
        </is>
      </c>
      <c r="L12" s="6">
        <f>IFERROR(VLOOKUP(D12,$P$4:$Q$11,2,FALSE),0)</f>
        <v/>
      </c>
      <c r="M12" s="6">
        <f>IF(E12="Gasto",L12-J12,0)</f>
        <v/>
      </c>
      <c r="N12" s="4" t="inlineStr">
        <is>
          <t>Cuota anual gestión</t>
        </is>
      </c>
    </row>
    <row r="13">
      <c r="A13" s="11" t="n">
        <v>10</v>
      </c>
      <c r="B13" s="12" t="inlineStr">
        <is>
          <t>20/09/2026</t>
        </is>
      </c>
      <c r="C13" s="11" t="inlineStr">
        <is>
          <t>Reparación tejado y bajantes</t>
        </is>
      </c>
      <c r="D13" s="11" t="inlineStr">
        <is>
          <t>Reparaciones</t>
        </is>
      </c>
      <c r="E13" s="12" t="inlineStr">
        <is>
          <t>Gasto</t>
        </is>
      </c>
      <c r="F13" s="11" t="inlineStr">
        <is>
          <t>Reformas Martínez S.L.</t>
        </is>
      </c>
      <c r="G13" s="13" t="n">
        <v>3100</v>
      </c>
      <c r="H13" s="14" t="n">
        <v>0.21</v>
      </c>
      <c r="I13" s="13">
        <f>G13*H13</f>
        <v/>
      </c>
      <c r="J13" s="13">
        <f>G13+I13</f>
        <v/>
      </c>
      <c r="K13" s="8" t="inlineStr">
        <is>
          <t>No</t>
        </is>
      </c>
      <c r="L13" s="13">
        <f>IFERROR(VLOOKUP(D13,$P$4:$Q$11,2,FALSE),0)</f>
        <v/>
      </c>
      <c r="M13" s="13">
        <f>IF(E13="Gasto",L13-J13,0)</f>
        <v/>
      </c>
      <c r="N13" s="11" t="inlineStr">
        <is>
          <t>Derrama extraordinaria asociada</t>
        </is>
      </c>
    </row>
    <row r="14"/>
    <row r="15">
      <c r="A15" s="15" t="n"/>
      <c r="B15" s="15" t="n"/>
      <c r="C15" s="16" t="inlineStr">
        <is>
          <t>TOTAL INGRESOS</t>
        </is>
      </c>
      <c r="D15" s="15" t="n"/>
      <c r="E15" s="15" t="n"/>
      <c r="F15" s="15" t="n"/>
      <c r="G15" s="15" t="n"/>
      <c r="H15" s="15" t="n"/>
      <c r="I15" s="15" t="n"/>
      <c r="J15" s="17">
        <f>SUMIF(E4:E13,"Ingreso",J4:J13)</f>
        <v/>
      </c>
      <c r="K15" s="15" t="n"/>
      <c r="L15" s="15" t="n"/>
      <c r="M15" s="15" t="n"/>
      <c r="N15" s="15" t="n"/>
    </row>
    <row r="16">
      <c r="A16" s="15" t="n"/>
      <c r="B16" s="15" t="n"/>
      <c r="C16" s="16" t="inlineStr">
        <is>
          <t>TOTAL GASTOS</t>
        </is>
      </c>
      <c r="D16" s="15" t="n"/>
      <c r="E16" s="15" t="n"/>
      <c r="F16" s="15" t="n"/>
      <c r="G16" s="15" t="n"/>
      <c r="H16" s="15" t="n"/>
      <c r="I16" s="15" t="n"/>
      <c r="J16" s="18">
        <f>SUMIF(E4:E13,"Gasto",J4:J13)</f>
        <v/>
      </c>
      <c r="K16" s="15" t="n"/>
      <c r="L16" s="15" t="n"/>
      <c r="M16" s="15" t="n"/>
      <c r="N16" s="15" t="n"/>
    </row>
    <row r="17">
      <c r="A17" s="15" t="n"/>
      <c r="B17" s="15" t="n"/>
      <c r="C17" s="16" t="inlineStr">
        <is>
          <t>RESULTADO EJERCICIO (Ingresos - Gastos)</t>
        </is>
      </c>
      <c r="D17" s="15" t="n"/>
      <c r="E17" s="15" t="n"/>
      <c r="F17" s="15" t="n"/>
      <c r="G17" s="15" t="n"/>
      <c r="H17" s="15" t="n"/>
      <c r="I17" s="15" t="n"/>
      <c r="J17" s="19">
        <f>J15-J16</f>
        <v/>
      </c>
      <c r="K17" s="15" t="n"/>
      <c r="L17" s="15" t="n"/>
      <c r="M17" s="15" t="n"/>
      <c r="N17" s="15" t="n"/>
    </row>
    <row r="18">
      <c r="A18" s="15" t="n"/>
      <c r="B18" s="15" t="n"/>
      <c r="C18" s="9" t="inlineStr">
        <is>
          <t>Nº Recibos Pagados</t>
        </is>
      </c>
      <c r="D18" s="15" t="n"/>
      <c r="E18" s="15" t="n"/>
      <c r="F18" s="15" t="n"/>
      <c r="G18" s="15" t="n"/>
      <c r="H18" s="15" t="n"/>
      <c r="I18" s="15" t="n"/>
      <c r="J18" s="15">
        <f>COUNTIF(K4:K13,"Sí")</f>
        <v/>
      </c>
      <c r="K18" s="15" t="n"/>
      <c r="L18" s="15" t="n"/>
      <c r="M18" s="15" t="n"/>
      <c r="N18" s="15" t="n"/>
    </row>
    <row r="19">
      <c r="A19" s="15" t="n"/>
      <c r="B19" s="15" t="n"/>
      <c r="C19" s="9" t="inlineStr">
        <is>
          <t>Nº Recibos Pendientes</t>
        </is>
      </c>
      <c r="D19" s="15" t="n"/>
      <c r="E19" s="15" t="n"/>
      <c r="F19" s="15" t="n"/>
      <c r="G19" s="15" t="n"/>
      <c r="H19" s="15" t="n"/>
      <c r="I19" s="15" t="n"/>
      <c r="J19" s="15">
        <f>COUNTIF(K4:K13,"No")</f>
        <v/>
      </c>
      <c r="K19" s="15" t="n"/>
      <c r="L19" s="15" t="n"/>
      <c r="M19" s="15" t="n"/>
      <c r="N19" s="15" t="n"/>
    </row>
  </sheetData>
  <mergeCells count="1">
    <mergeCell ref="A1:N1"/>
  </mergeCells>
  <conditionalFormatting sqref="M4:M13">
    <cfRule type="expression" priority="1" dxfId="0" stopIfTrue="1">
      <formula>M4&lt;0</formula>
    </cfRule>
    <cfRule type="expression" priority="2" dxfId="1" stopIfTrue="1">
      <formula>M4&gt;=0</formula>
    </cfRule>
  </conditionalFormatting>
  <dataValidations count="1">
    <dataValidation sqref="K4:K13" showErrorMessage="1" showInputMessage="1" allowBlank="0" type="list">
      <formula1>"Sí,No"</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5"/>
  <sheetViews>
    <sheetView workbookViewId="0">
      <pane ySplit="3" topLeftCell="A4" activePane="bottomLeft" state="frozen"/>
      <selection pane="bottomLeft" activeCell="A1" sqref="A1"/>
    </sheetView>
  </sheetViews>
  <sheetFormatPr baseColWidth="8" defaultRowHeight="15"/>
  <cols>
    <col width="6" customWidth="1" min="1" max="1"/>
    <col width="24" customWidth="1" min="2" max="2"/>
    <col width="13" customWidth="1" min="3" max="3"/>
    <col width="12" customWidth="1" min="4" max="4"/>
    <col width="13" customWidth="1" min="5" max="5"/>
    <col width="18" customWidth="1" min="6" max="6"/>
    <col width="18" customWidth="1" min="7" max="7"/>
    <col width="14" customWidth="1" min="8" max="8"/>
    <col width="13" customWidth="1" min="9" max="9"/>
    <col width="12" customWidth="1" min="10" max="10"/>
    <col width="17" customWidth="1" min="11" max="11"/>
  </cols>
  <sheetData>
    <row r="1" ht="26" customHeight="1">
      <c r="A1" s="1" t="inlineStr">
        <is>
          <t>LIQUIDACIÓN INDIVIDUAL POR PROPIETARIO - EJERCICIO 2026</t>
        </is>
      </c>
    </row>
    <row r="2"/>
    <row r="3">
      <c r="A3" s="2" t="inlineStr">
        <is>
          <t>Nº</t>
        </is>
      </c>
      <c r="B3" s="2" t="inlineStr">
        <is>
          <t>Propietario</t>
        </is>
      </c>
      <c r="C3" s="2" t="inlineStr">
        <is>
          <t>NIF</t>
        </is>
      </c>
      <c r="D3" s="2" t="inlineStr">
        <is>
          <t>Piso / Puerta</t>
        </is>
      </c>
      <c r="E3" s="2" t="inlineStr">
        <is>
          <t>Coeficiente %</t>
        </is>
      </c>
      <c r="F3" s="2" t="inlineStr">
        <is>
          <t>Cuota Ordinaria Anual</t>
        </is>
      </c>
      <c r="G3" s="2" t="inlineStr">
        <is>
          <t>Derrama Extraordinaria</t>
        </is>
      </c>
      <c r="H3" s="2" t="inlineStr">
        <is>
          <t>Total a Pagar</t>
        </is>
      </c>
      <c r="I3" s="2" t="inlineStr">
        <is>
          <t>Importe Pagado</t>
        </is>
      </c>
      <c r="J3" s="2" t="inlineStr">
        <is>
          <t>Pendiente</t>
        </is>
      </c>
      <c r="K3" s="2" t="inlineStr">
        <is>
          <t>Estado</t>
        </is>
      </c>
    </row>
    <row r="4">
      <c r="A4" s="5" t="n">
        <v>1</v>
      </c>
      <c r="B4" s="4" t="inlineStr">
        <is>
          <t>María García Sánchez</t>
        </is>
      </c>
      <c r="C4" s="4" t="inlineStr">
        <is>
          <t>12345678Z</t>
        </is>
      </c>
      <c r="D4" s="5" t="inlineStr">
        <is>
          <t>1ºA</t>
        </is>
      </c>
      <c r="E4" s="20" t="n">
        <v>0.11</v>
      </c>
      <c r="F4" s="6">
        <f>'Ingresos y Gastos'!$J$16*E4</f>
        <v/>
      </c>
      <c r="G4" s="21" t="n">
        <v>1200</v>
      </c>
      <c r="H4" s="6">
        <f>F4+G4</f>
        <v/>
      </c>
      <c r="I4" s="8" t="inlineStr">
        <is>
          <t>Sí</t>
        </is>
      </c>
      <c r="J4" s="6">
        <f>MAX(0,H4-IF(I4="Sí",H4,0))</f>
        <v/>
      </c>
      <c r="K4" s="5">
        <f>IF(J4=0,"Al corriente","Pendiente de pago")</f>
        <v/>
      </c>
    </row>
    <row r="5">
      <c r="A5" s="12" t="n">
        <v>2</v>
      </c>
      <c r="B5" s="11" t="inlineStr">
        <is>
          <t>Antonio López Martín</t>
        </is>
      </c>
      <c r="C5" s="11" t="inlineStr">
        <is>
          <t>23456789X</t>
        </is>
      </c>
      <c r="D5" s="12" t="inlineStr">
        <is>
          <t>1ºB</t>
        </is>
      </c>
      <c r="E5" s="22" t="n">
        <v>0.115</v>
      </c>
      <c r="F5" s="13">
        <f>'Ingresos y Gastos'!$J$16*E5</f>
        <v/>
      </c>
      <c r="G5" s="21" t="n">
        <v>900</v>
      </c>
      <c r="H5" s="13">
        <f>F5+G5</f>
        <v/>
      </c>
      <c r="I5" s="8" t="inlineStr">
        <is>
          <t>Sí</t>
        </is>
      </c>
      <c r="J5" s="13">
        <f>MAX(0,H5-IF(I5="Sí",H5,0))</f>
        <v/>
      </c>
      <c r="K5" s="12">
        <f>IF(J5=0,"Al corriente","Pendiente de pago")</f>
        <v/>
      </c>
    </row>
    <row r="6">
      <c r="A6" s="5" t="n">
        <v>3</v>
      </c>
      <c r="B6" s="4" t="inlineStr">
        <is>
          <t>Carmen Ruiz Delgado</t>
        </is>
      </c>
      <c r="C6" s="4" t="inlineStr">
        <is>
          <t>34567890Y</t>
        </is>
      </c>
      <c r="D6" s="5" t="inlineStr">
        <is>
          <t>2ºA</t>
        </is>
      </c>
      <c r="E6" s="20" t="n">
        <v>0.105</v>
      </c>
      <c r="F6" s="6">
        <f>'Ingresos y Gastos'!$J$16*E6</f>
        <v/>
      </c>
      <c r="G6" s="21" t="n">
        <v>1200</v>
      </c>
      <c r="H6" s="6">
        <f>F6+G6</f>
        <v/>
      </c>
      <c r="I6" s="8" t="inlineStr">
        <is>
          <t>No</t>
        </is>
      </c>
      <c r="J6" s="6">
        <f>MAX(0,H6-IF(I6="Sí",H6,0))</f>
        <v/>
      </c>
      <c r="K6" s="5">
        <f>IF(J6=0,"Al corriente","Pendiente de pago")</f>
        <v/>
      </c>
    </row>
    <row r="7">
      <c r="A7" s="12" t="n">
        <v>4</v>
      </c>
      <c r="B7" s="11" t="inlineStr">
        <is>
          <t>José Martínez Gil</t>
        </is>
      </c>
      <c r="C7" s="11" t="inlineStr">
        <is>
          <t>45678901Z</t>
        </is>
      </c>
      <c r="D7" s="12" t="inlineStr">
        <is>
          <t>2ºB</t>
        </is>
      </c>
      <c r="E7" s="22" t="n">
        <v>0.12</v>
      </c>
      <c r="F7" s="13">
        <f>'Ingresos y Gastos'!$J$16*E7</f>
        <v/>
      </c>
      <c r="G7" s="21" t="n">
        <v>0</v>
      </c>
      <c r="H7" s="13">
        <f>F7+G7</f>
        <v/>
      </c>
      <c r="I7" s="8" t="inlineStr">
        <is>
          <t>Sí</t>
        </is>
      </c>
      <c r="J7" s="13">
        <f>MAX(0,H7-IF(I7="Sí",H7,0))</f>
        <v/>
      </c>
      <c r="K7" s="12">
        <f>IF(J7=0,"Al corriente","Pendiente de pago")</f>
        <v/>
      </c>
    </row>
    <row r="8">
      <c r="A8" s="5" t="n">
        <v>5</v>
      </c>
      <c r="B8" s="4" t="inlineStr">
        <is>
          <t>Laura Fernández Ortega</t>
        </is>
      </c>
      <c r="C8" s="4" t="inlineStr">
        <is>
          <t>56789012X</t>
        </is>
      </c>
      <c r="D8" s="5" t="inlineStr">
        <is>
          <t>3ºA</t>
        </is>
      </c>
      <c r="E8" s="20" t="n">
        <v>0.11</v>
      </c>
      <c r="F8" s="6">
        <f>'Ingresos y Gastos'!$J$16*E8</f>
        <v/>
      </c>
      <c r="G8" s="21" t="n">
        <v>1200</v>
      </c>
      <c r="H8" s="6">
        <f>F8+G8</f>
        <v/>
      </c>
      <c r="I8" s="8" t="inlineStr">
        <is>
          <t>Sí</t>
        </is>
      </c>
      <c r="J8" s="6">
        <f>MAX(0,H8-IF(I8="Sí",H8,0))</f>
        <v/>
      </c>
      <c r="K8" s="5">
        <f>IF(J8=0,"Al corriente","Pendiente de pago")</f>
        <v/>
      </c>
    </row>
    <row r="9">
      <c r="A9" s="12" t="n">
        <v>6</v>
      </c>
      <c r="B9" s="11" t="inlineStr">
        <is>
          <t>Manuel Sánchez Torres</t>
        </is>
      </c>
      <c r="C9" s="11" t="inlineStr">
        <is>
          <t>67890123Y</t>
        </is>
      </c>
      <c r="D9" s="12" t="inlineStr">
        <is>
          <t>3ºB</t>
        </is>
      </c>
      <c r="E9" s="22" t="n">
        <v>0.105</v>
      </c>
      <c r="F9" s="13">
        <f>'Ingresos y Gastos'!$J$16*E9</f>
        <v/>
      </c>
      <c r="G9" s="21" t="n">
        <v>900</v>
      </c>
      <c r="H9" s="13">
        <f>F9+G9</f>
        <v/>
      </c>
      <c r="I9" s="8" t="inlineStr">
        <is>
          <t>No</t>
        </is>
      </c>
      <c r="J9" s="13">
        <f>MAX(0,H9-IF(I9="Sí",H9,0))</f>
        <v/>
      </c>
      <c r="K9" s="12">
        <f>IF(J9=0,"Al corriente","Pendiente de pago")</f>
        <v/>
      </c>
    </row>
    <row r="10">
      <c r="A10" s="5" t="n">
        <v>7</v>
      </c>
      <c r="B10" s="4" t="inlineStr">
        <is>
          <t>Isabel Romero Castro</t>
        </is>
      </c>
      <c r="C10" s="4" t="inlineStr">
        <is>
          <t>78901234Z</t>
        </is>
      </c>
      <c r="D10" s="5" t="inlineStr">
        <is>
          <t>4ºA</t>
        </is>
      </c>
      <c r="E10" s="20" t="n">
        <v>0.115</v>
      </c>
      <c r="F10" s="6">
        <f>'Ingresos y Gastos'!$J$16*E10</f>
        <v/>
      </c>
      <c r="G10" s="21" t="n">
        <v>0</v>
      </c>
      <c r="H10" s="6">
        <f>F10+G10</f>
        <v/>
      </c>
      <c r="I10" s="8" t="inlineStr">
        <is>
          <t>Sí</t>
        </is>
      </c>
      <c r="J10" s="6">
        <f>MAX(0,H10-IF(I10="Sí",H10,0))</f>
        <v/>
      </c>
      <c r="K10" s="5">
        <f>IF(J10=0,"Al corriente","Pendiente de pago")</f>
        <v/>
      </c>
    </row>
    <row r="11">
      <c r="A11" s="12" t="n">
        <v>8</v>
      </c>
      <c r="B11" s="11" t="inlineStr">
        <is>
          <t>Francisco Jiménez Vega</t>
        </is>
      </c>
      <c r="C11" s="11" t="inlineStr">
        <is>
          <t>89012345X</t>
        </is>
      </c>
      <c r="D11" s="12" t="inlineStr">
        <is>
          <t>4ºB</t>
        </is>
      </c>
      <c r="E11" s="22" t="n">
        <v>0.105</v>
      </c>
      <c r="F11" s="13">
        <f>'Ingresos y Gastos'!$J$16*E11</f>
        <v/>
      </c>
      <c r="G11" s="21" t="n">
        <v>1200</v>
      </c>
      <c r="H11" s="13">
        <f>F11+G11</f>
        <v/>
      </c>
      <c r="I11" s="8" t="inlineStr">
        <is>
          <t>Sí</t>
        </is>
      </c>
      <c r="J11" s="13">
        <f>MAX(0,H11-IF(I11="Sí",H11,0))</f>
        <v/>
      </c>
      <c r="K11" s="12">
        <f>IF(J11=0,"Al corriente","Pendiente de pago")</f>
        <v/>
      </c>
    </row>
    <row r="12">
      <c r="A12" s="5" t="n">
        <v>9</v>
      </c>
      <c r="B12" s="4" t="inlineStr">
        <is>
          <t>Pilar Moreno Navarro</t>
        </is>
      </c>
      <c r="C12" s="4" t="inlineStr">
        <is>
          <t>90123456Y</t>
        </is>
      </c>
      <c r="D12" s="5" t="inlineStr">
        <is>
          <t>Ático</t>
        </is>
      </c>
      <c r="E12" s="20" t="n">
        <v>0.115</v>
      </c>
      <c r="F12" s="6">
        <f>'Ingresos y Gastos'!$J$16*E12</f>
        <v/>
      </c>
      <c r="G12" s="21" t="n">
        <v>900</v>
      </c>
      <c r="H12" s="6">
        <f>F12+G12</f>
        <v/>
      </c>
      <c r="I12" s="8" t="inlineStr">
        <is>
          <t>No</t>
        </is>
      </c>
      <c r="J12" s="6">
        <f>MAX(0,H12-IF(I12="Sí",H12,0))</f>
        <v/>
      </c>
      <c r="K12" s="5">
        <f>IF(J12=0,"Al corriente","Pendiente de pago")</f>
        <v/>
      </c>
    </row>
    <row r="13"/>
    <row r="14">
      <c r="A14" s="16" t="n"/>
      <c r="B14" s="16" t="inlineStr">
        <is>
          <t>TOTALES</t>
        </is>
      </c>
      <c r="C14" s="16" t="n"/>
      <c r="D14" s="16" t="n"/>
      <c r="E14" s="23">
        <f>SUM(E4:E12)</f>
        <v/>
      </c>
      <c r="F14" s="19">
        <f>SUM(F4:F12)</f>
        <v/>
      </c>
      <c r="G14" s="19">
        <f>SUM(G4:G12)</f>
        <v/>
      </c>
      <c r="H14" s="19">
        <f>SUM(H4:H12)</f>
        <v/>
      </c>
      <c r="I14" s="16" t="n"/>
      <c r="J14" s="19">
        <f>SUM(J4:J12)</f>
        <v/>
      </c>
      <c r="K14" s="16" t="n"/>
    </row>
    <row r="15">
      <c r="B15" t="inlineStr">
        <is>
          <t>CUOTA MEDIA ANUAL</t>
        </is>
      </c>
      <c r="F15" s="24">
        <f>AVERAGE(F4:F12)</f>
        <v/>
      </c>
    </row>
  </sheetData>
  <mergeCells count="1">
    <mergeCell ref="A1:K1"/>
  </mergeCells>
  <conditionalFormatting sqref="J4:J12">
    <cfRule type="expression" priority="1" dxfId="0" stopIfTrue="1">
      <formula>J4&gt;0</formula>
    </cfRule>
    <cfRule type="expression" priority="2" dxfId="1" stopIfTrue="1">
      <formula>J4=0</formula>
    </cfRule>
  </conditionalFormatting>
  <dataValidations count="1">
    <dataValidation sqref="I4:I12" showErrorMessage="1" showInputMessage="1" allowBlank="0" type="list">
      <formula1>"Sí,No"</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26" customWidth="1" min="1" max="1"/>
    <col width="16" customWidth="1" min="2" max="2"/>
    <col width="16" customWidth="1" min="3" max="3"/>
    <col width="16" customWidth="1" min="4" max="4"/>
    <col width="16" customWidth="1" min="5" max="5"/>
    <col width="16" customWidth="1" min="6" max="6"/>
    <col width="16" customWidth="1" min="7" max="7"/>
    <col width="16" customWidth="1" min="8" max="8"/>
  </cols>
  <sheetData>
    <row r="1" ht="26" customHeight="1">
      <c r="A1" s="1" t="inlineStr">
        <is>
          <t>DASHBOARD - LIQUIDACIÓN ANUAL COMUNIDAD DE PROPIETARIOS</t>
        </is>
      </c>
    </row>
    <row r="2"/>
    <row r="3">
      <c r="A3" s="25" t="inlineStr">
        <is>
          <t>Total Ingresos</t>
        </is>
      </c>
      <c r="B3" s="26" t="n"/>
      <c r="C3" s="27" t="n"/>
      <c r="E3" s="25" t="inlineStr">
        <is>
          <t>Total Gastos</t>
        </is>
      </c>
      <c r="F3" s="26" t="n"/>
      <c r="G3" s="27" t="n"/>
    </row>
    <row r="4">
      <c r="A4" s="28">
        <f>'Ingresos y Gastos'!J15</f>
        <v/>
      </c>
      <c r="B4" s="26" t="n"/>
      <c r="C4" s="27" t="n"/>
      <c r="E4" s="28">
        <f>'Ingresos y Gastos'!J16</f>
        <v/>
      </c>
      <c r="F4" s="26" t="n"/>
      <c r="G4" s="27" t="n"/>
    </row>
    <row r="5"/>
    <row r="6">
      <c r="A6" s="25" t="inlineStr">
        <is>
          <t>Resultado Ejercicio</t>
        </is>
      </c>
      <c r="B6" s="26" t="n"/>
      <c r="C6" s="27" t="n"/>
      <c r="E6" s="25" t="inlineStr">
        <is>
          <t>Nº Propietarios</t>
        </is>
      </c>
      <c r="F6" s="26" t="n"/>
      <c r="G6" s="27" t="n"/>
    </row>
    <row r="7">
      <c r="A7" s="28">
        <f>'Ingresos y Gastos'!J17</f>
        <v/>
      </c>
      <c r="B7" s="26" t="n"/>
      <c r="C7" s="27" t="n"/>
      <c r="E7" s="29">
        <f>COUNTA('Liquidación Propietarios'!B4:B12)</f>
        <v/>
      </c>
      <c r="F7" s="26" t="n"/>
      <c r="G7" s="27" t="n"/>
    </row>
    <row r="8"/>
    <row r="9">
      <c r="A9" s="25" t="inlineStr">
        <is>
          <t>Cuota Media Anual</t>
        </is>
      </c>
      <c r="B9" s="26" t="n"/>
      <c r="C9" s="27" t="n"/>
      <c r="E9" s="25" t="inlineStr">
        <is>
          <t>Propietarios con Pendiente</t>
        </is>
      </c>
      <c r="F9" s="26" t="n"/>
      <c r="G9" s="27" t="n"/>
    </row>
    <row r="10">
      <c r="A10" s="28">
        <f>'Liquidación Propietarios'!F15</f>
        <v/>
      </c>
      <c r="B10" s="26" t="n"/>
      <c r="C10" s="27" t="n"/>
      <c r="E10" s="29">
        <f>COUNTIF('Liquidación Propietarios'!K4:K12,"Pendiente de pago")</f>
        <v/>
      </c>
      <c r="F10" s="26" t="n"/>
      <c r="G10" s="27" t="n"/>
    </row>
    <row r="11"/>
    <row r="12"/>
    <row r="13"/>
    <row r="14">
      <c r="A14" s="2" t="inlineStr">
        <is>
          <t>Categoría de Gasto</t>
        </is>
      </c>
      <c r="B14" s="2" t="inlineStr">
        <is>
          <t>Importe Total</t>
        </is>
      </c>
    </row>
    <row r="15">
      <c r="A15" s="4" t="inlineStr">
        <is>
          <t>Limpieza</t>
        </is>
      </c>
      <c r="B15" s="6">
        <f>SUMIF('Ingresos y Gastos'!D4:D13,A15,'Ingresos y Gastos'!J4:J13)</f>
        <v/>
      </c>
    </row>
    <row r="16">
      <c r="A16" s="11" t="inlineStr">
        <is>
          <t>Mantenimiento Ascensor</t>
        </is>
      </c>
      <c r="B16" s="13">
        <f>SUMIF('Ingresos y Gastos'!D4:D13,A16,'Ingresos y Gastos'!J4:J13)</f>
        <v/>
      </c>
    </row>
    <row r="17">
      <c r="A17" s="4" t="inlineStr">
        <is>
          <t>Seguro Comunidad</t>
        </is>
      </c>
      <c r="B17" s="6">
        <f>SUMIF('Ingresos y Gastos'!D4:D13,A17,'Ingresos y Gastos'!J4:J13)</f>
        <v/>
      </c>
    </row>
    <row r="18">
      <c r="A18" s="11" t="inlineStr">
        <is>
          <t>Suministro Luz</t>
        </is>
      </c>
      <c r="B18" s="13">
        <f>SUMIF('Ingresos y Gastos'!D4:D13,A18,'Ingresos y Gastos'!J4:J13)</f>
        <v/>
      </c>
    </row>
    <row r="19">
      <c r="A19" s="4" t="inlineStr">
        <is>
          <t>Suministro Agua</t>
        </is>
      </c>
      <c r="B19" s="6">
        <f>SUMIF('Ingresos y Gastos'!D4:D13,A19,'Ingresos y Gastos'!J4:J13)</f>
        <v/>
      </c>
    </row>
    <row r="20">
      <c r="A20" s="11" t="inlineStr">
        <is>
          <t>Jardinería</t>
        </is>
      </c>
      <c r="B20" s="13">
        <f>SUMIF('Ingresos y Gastos'!D4:D13,A20,'Ingresos y Gastos'!J4:J13)</f>
        <v/>
      </c>
    </row>
    <row r="21">
      <c r="A21" s="4" t="inlineStr">
        <is>
          <t>Honorarios Administrador</t>
        </is>
      </c>
      <c r="B21" s="6">
        <f>SUMIF('Ingresos y Gastos'!D4:D13,A21,'Ingresos y Gastos'!J4:J13)</f>
        <v/>
      </c>
    </row>
    <row r="22">
      <c r="A22" s="11" t="inlineStr">
        <is>
          <t>Reparaciones</t>
        </is>
      </c>
      <c r="B22" s="13">
        <f>SUMIF('Ingresos y Gastos'!D4:D13,A22,'Ingresos y Gastos'!J4:J13)</f>
        <v/>
      </c>
    </row>
  </sheetData>
  <mergeCells count="13">
    <mergeCell ref="A1:H1"/>
    <mergeCell ref="A3:C3"/>
    <mergeCell ref="A4:C4"/>
    <mergeCell ref="E3:G3"/>
    <mergeCell ref="E4:G4"/>
    <mergeCell ref="A6:C6"/>
    <mergeCell ref="A7:C7"/>
    <mergeCell ref="E6:G6"/>
    <mergeCell ref="E7:G7"/>
    <mergeCell ref="A9:C9"/>
    <mergeCell ref="A10:C10"/>
    <mergeCell ref="E9:G9"/>
    <mergeCell ref="E10:G10"/>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8" customWidth="1" min="1" max="1"/>
    <col width="24" customWidth="1" min="2" max="2"/>
    <col width="24" customWidth="1" min="3" max="3"/>
    <col width="24" customWidth="1" min="4" max="4"/>
  </cols>
  <sheetData>
    <row r="1" ht="26" customHeight="1">
      <c r="A1" s="1" t="inlineStr">
        <is>
          <t>GUÍA DE USO - LIQUIDACIÓN ANUAL DE CUENTAS DEL ADMINISTRADOR DE FINCAS</t>
        </is>
      </c>
    </row>
    <row r="2"/>
    <row r="3" ht="60" customHeight="1">
      <c r="A3" s="30" t="inlineStr">
        <is>
          <t>Hoja 'Ingresos y Gastos'</t>
        </is>
      </c>
      <c r="B3" s="31" t="inlineStr">
        <is>
          <t>Registro detallado de todos los movimientos del ejercicio: cuotas de comunidad, fondo de reserva y gastos (limpieza, ascensor, seguro, suministros, jardinería, honorarios del administrador y reparaciones). Introduzca Base Imponible e IVA %; el IVA Importe y el Total se calculan automáticamente. La columna 'Presupuesto Anual' usa VLOOKUP contra la tabla de la derecha para comparar el gasto real con el presupuestado (columna Desviación, en rojo si se ha superado el presupuesto).</t>
        </is>
      </c>
      <c r="C3" s="26" t="n"/>
      <c r="D3" s="27" t="n"/>
    </row>
    <row r="4" ht="60" customHeight="1">
      <c r="A4" s="30" t="inlineStr">
        <is>
          <t>Hoja 'Liquidación Propietarios'</t>
        </is>
      </c>
      <c r="B4" s="31" t="inlineStr">
        <is>
          <t>Reparto de los gastos anuales entre los propietarios según su coeficiente de participación (%). La Cuota Ordinaria Anual se calcula multiplicando el Total de Gastos de la hoja anterior por el coeficiente de cada propietario. Añada una Derrama Extraordinaria si procede. Marque 'Pagado' con Sí/No para calcular el importe Pendiente y el Estado de cada propietario.</t>
        </is>
      </c>
      <c r="C4" s="26" t="n"/>
      <c r="D4" s="27" t="n"/>
    </row>
    <row r="5" ht="60" customHeight="1">
      <c r="A5" s="30" t="inlineStr">
        <is>
          <t>Hoja 'Resumen Dashboard'</t>
        </is>
      </c>
      <c r="B5" s="31" t="inlineStr">
        <is>
          <t>Panel con los indicadores clave (KPI): ingresos, gastos, resultado del ejercicio, número de propietarios, cuota media y propietarios con pagos pendientes. Incluye gráficos de barras y circular con la distribución de gastos por categoría, y un gráfico comparativo de cuotas totales frente a importes pendientes por propietario.</t>
        </is>
      </c>
      <c r="C5" s="26" t="n"/>
      <c r="D5" s="27" t="n"/>
    </row>
    <row r="6" ht="60" customHeight="1">
      <c r="A6" s="30" t="inlineStr">
        <is>
          <t>Campos editables (fondo amarillo)</t>
        </is>
      </c>
      <c r="B6" s="31" t="inlineStr">
        <is>
          <t>Celdas de Pagado (Sí/No) y Derrama Extraordinaria. El resto de celdas contienen fórmulas y se recalculan automáticamente al modificar los datos de entrada.</t>
        </is>
      </c>
      <c r="C6" s="26" t="n"/>
      <c r="D6" s="27" t="n"/>
    </row>
    <row r="7" ht="60" customHeight="1">
      <c r="A7" s="30" t="inlineStr">
        <is>
          <t>Formato de datos</t>
        </is>
      </c>
      <c r="B7" s="31" t="inlineStr">
        <is>
          <t>Fechas en formato DD/MM/AAAA. Importes en euros con formato español (1.234,56 €). Porcentajes con coma decimal. NIF con formato 12345678Z.</t>
        </is>
      </c>
      <c r="C7" s="26" t="n"/>
      <c r="D7" s="27" t="n"/>
    </row>
    <row r="8" ht="60" customHeight="1">
      <c r="A8" s="30" t="inlineStr">
        <is>
          <t>Recomendaciones</t>
        </is>
      </c>
      <c r="B8" s="31" t="inlineStr">
        <is>
          <t>Revise anualmente la tabla de presupuestos (hoja Ingresos y Gastos, columnas P:Q) para ajustar las previsiones del próximo ejercicio. Verifique que la suma de coeficientes de participación de los propietarios sea siempre 100%.</t>
        </is>
      </c>
      <c r="C8" s="26" t="n"/>
      <c r="D8" s="27" t="n"/>
    </row>
  </sheetData>
  <mergeCells count="13">
    <mergeCell ref="A1:D1"/>
    <mergeCell ref="A3"/>
    <mergeCell ref="B3:D3"/>
    <mergeCell ref="A4"/>
    <mergeCell ref="B4:D4"/>
    <mergeCell ref="A5"/>
    <mergeCell ref="B5:D5"/>
    <mergeCell ref="A6"/>
    <mergeCell ref="B6:D6"/>
    <mergeCell ref="A7"/>
    <mergeCell ref="B7:D7"/>
    <mergeCell ref="A8"/>
    <mergeCell ref="B8:D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2026-07-21T15:27:18Z</dcterms:created>
  <dcterms:modified xmlns:dcterms="http://purl.org/dc/terms/" xmlns:xsi="http://www.w3.org/2001/XMLSchema-instance" xsi:type="dcterms:W3CDTF">2026-07-21T15:27:18Z</dcterms:modified>
</cp:coreProperties>
</file>