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idencia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#.##0,00 &quot;€&quot;"/>
    <numFmt numFmtId="166" formatCode="0.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right" vertical="center"/>
    </xf>
    <xf numFmtId="0" fontId="0" fillId="6" borderId="1" pivotButton="0" quotePrefix="0" xfId="0"/>
    <xf numFmtId="166" fontId="5" fillId="6" borderId="1" applyAlignment="1" pivotButton="0" quotePrefix="0" xfId="0">
      <alignment horizontal="center" vertical="center" wrapText="1"/>
    </xf>
    <xf numFmtId="165" fontId="5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0" fontId="4" fillId="3" borderId="1" pivotButton="0" quotePrefix="0" xfId="0"/>
    <xf numFmtId="166" fontId="3" fillId="0" borderId="1" applyAlignment="1" pivotButton="0" quotePrefix="0" xfId="0">
      <alignment horizontal="center" vertical="center" wrapText="1"/>
    </xf>
    <xf numFmtId="0" fontId="2" fillId="2" borderId="0" pivotButton="0" quotePrefix="0" xfId="0"/>
    <xf numFmtId="0" fontId="4" fillId="5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5">
    <dxf>
      <font>
        <b val="1"/>
        <color rgb="007F1D1D"/>
      </font>
      <fill>
        <patternFill patternType="solid">
          <fgColor rgb="00FCA5A5"/>
        </patternFill>
      </fill>
    </dxf>
    <dxf>
      <font>
        <b val="1"/>
        <color rgb="0092400E"/>
      </font>
      <fill>
        <patternFill patternType="solid">
          <fgColor rgb="00FDE68A"/>
        </patternFill>
      </fill>
    </dxf>
    <dxf>
      <font>
        <b val="1"/>
        <color rgb="0014532D"/>
      </font>
      <fill>
        <patternFill patternType="solid">
          <fgColor rgb="00BBF7D0"/>
        </patternFill>
      </fill>
    </dxf>
    <dxf>
      <font>
        <b val="1"/>
        <color rgb="00374151"/>
      </font>
      <fill>
        <patternFill patternType="solid">
          <fgColor rgb="00E5E7EB"/>
        </patternFill>
      </fill>
    </dxf>
    <dxf>
      <font>
        <name val="Calibri"/>
        <b val="1"/>
        <color rgb="00DC2626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Incidencias por categoría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'Resumen'!B16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'Resumen'!$A$17:$A$25</f>
            </numRef>
          </cat>
          <val>
            <numRef>
              <f>'Resumen'!$B$17:$B$25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Categoría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Nº de incidencias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por estado</a:t>
            </a:r>
          </a:p>
        </rich>
      </tx>
    </title>
    <plotArea>
      <pieChart>
        <varyColors val="1"/>
        <ser>
          <idx val="0"/>
          <order val="0"/>
          <tx>
            <strRef>
              <f>'Resumen'!E16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'Resumen'!$D$17:$D$20</f>
            </numRef>
          </cat>
          <val>
            <numRef>
              <f>'Resumen'!$E$17:$E$20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3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18" customWidth="1" min="3" max="3"/>
    <col width="18" customWidth="1" min="4" max="4"/>
    <col width="14" customWidth="1" min="5" max="5"/>
    <col width="32" customWidth="1" min="6" max="6"/>
    <col width="10" customWidth="1" min="7" max="7"/>
    <col width="12" customWidth="1" min="8" max="8"/>
    <col width="15" customWidth="1" min="9" max="9"/>
    <col width="12" customWidth="1" min="10" max="10"/>
    <col width="20" customWidth="1" min="11" max="11"/>
    <col width="16" customWidth="1" min="12" max="12"/>
    <col width="14" customWidth="1" min="13" max="13"/>
    <col width="14" customWidth="1" min="14" max="14"/>
    <col width="30" customWidth="1" min="15" max="15"/>
  </cols>
  <sheetData>
    <row r="1" ht="22" customHeight="1">
      <c r="A1" s="1" t="inlineStr">
        <is>
          <t>LIBRO DE INCIDENCIAS DE LA COMUNIDAD DE PROPIETARIOS</t>
        </is>
      </c>
    </row>
    <row r="2"/>
    <row r="3">
      <c r="A3" s="2" t="inlineStr">
        <is>
          <t>Nº Incidencia</t>
        </is>
      </c>
      <c r="B3" s="2" t="inlineStr">
        <is>
          <t>Fecha Aviso</t>
        </is>
      </c>
      <c r="C3" s="2" t="inlineStr">
        <is>
          <t>Portal/Vivienda</t>
        </is>
      </c>
      <c r="D3" s="2" t="inlineStr">
        <is>
          <t>Comunicada por</t>
        </is>
      </c>
      <c r="E3" s="2" t="inlineStr">
        <is>
          <t>Categoría</t>
        </is>
      </c>
      <c r="F3" s="2" t="inlineStr">
        <is>
          <t>Descripción</t>
        </is>
      </c>
      <c r="G3" s="2" t="inlineStr">
        <is>
          <t>Prioridad</t>
        </is>
      </c>
      <c r="H3" s="2" t="inlineStr">
        <is>
          <t>Estado</t>
        </is>
      </c>
      <c r="I3" s="2" t="inlineStr">
        <is>
          <t>Fecha Resolución</t>
        </is>
      </c>
      <c r="J3" s="2" t="inlineStr">
        <is>
          <t>Días Abierta</t>
        </is>
      </c>
      <c r="K3" s="2" t="inlineStr">
        <is>
          <t>Empresa/Proveedor</t>
        </is>
      </c>
      <c r="L3" s="2" t="inlineStr">
        <is>
          <t>Coste Estimado (€)</t>
        </is>
      </c>
      <c r="M3" s="2" t="inlineStr">
        <is>
          <t>Coste Real (€)</t>
        </is>
      </c>
      <c r="N3" s="2" t="inlineStr">
        <is>
          <t>Diferencia (€)</t>
        </is>
      </c>
      <c r="O3" s="2" t="inlineStr">
        <is>
          <t>Observaciones</t>
        </is>
      </c>
    </row>
    <row r="4">
      <c r="A4" s="3" t="inlineStr">
        <is>
          <t>INC-001</t>
        </is>
      </c>
      <c r="B4" s="4" t="inlineStr">
        <is>
          <t>05/01/2026</t>
        </is>
      </c>
      <c r="C4" s="3" t="inlineStr">
        <is>
          <t>Portal 1 - 3ºB</t>
        </is>
      </c>
      <c r="D4" s="3" t="inlineStr">
        <is>
          <t>María García</t>
        </is>
      </c>
      <c r="E4" s="3" t="inlineStr">
        <is>
          <t>Fontanería</t>
        </is>
      </c>
      <c r="F4" s="5" t="inlineStr">
        <is>
          <t>Fuga de agua en bajante de cocina</t>
        </is>
      </c>
      <c r="G4" s="3" t="inlineStr">
        <is>
          <t>Alta</t>
        </is>
      </c>
      <c r="H4" s="3" t="inlineStr">
        <is>
          <t>Resuelta</t>
        </is>
      </c>
      <c r="I4" s="4" t="inlineStr">
        <is>
          <t>08/01/2026</t>
        </is>
      </c>
      <c r="J4" s="6">
        <f>IF(H4="Resuelta",IF(I4&lt;&gt;"",I4-B4,0),IF(H4="Cancelada",0,TODAY()-B4))</f>
        <v/>
      </c>
      <c r="K4" s="3" t="inlineStr">
        <is>
          <t>Fontanería Hnos. Ruiz</t>
        </is>
      </c>
      <c r="L4" s="7" t="n">
        <v>150</v>
      </c>
      <c r="M4" s="7" t="n">
        <v>180</v>
      </c>
      <c r="N4" s="8">
        <f>IF(AND(L4&lt;&gt;0,M4&lt;&gt;0),M4-L4,0)</f>
        <v/>
      </c>
      <c r="O4" s="5" t="inlineStr">
        <is>
          <t>Reparación urgente por daños a vecino inferior</t>
        </is>
      </c>
    </row>
    <row r="5">
      <c r="A5" s="9" t="inlineStr">
        <is>
          <t>INC-002</t>
        </is>
      </c>
      <c r="B5" s="10" t="inlineStr">
        <is>
          <t>10/01/2026</t>
        </is>
      </c>
      <c r="C5" s="9" t="inlineStr">
        <is>
          <t>Portal 2 - Garaje</t>
        </is>
      </c>
      <c r="D5" s="9" t="inlineStr">
        <is>
          <t>Antonio López</t>
        </is>
      </c>
      <c r="E5" s="9" t="inlineStr">
        <is>
          <t>Electricidad</t>
        </is>
      </c>
      <c r="F5" s="11" t="inlineStr">
        <is>
          <t>Fallo en cuadro eléctrico general</t>
        </is>
      </c>
      <c r="G5" s="9" t="inlineStr">
        <is>
          <t>Alta</t>
        </is>
      </c>
      <c r="H5" s="9" t="inlineStr">
        <is>
          <t>Resuelta</t>
        </is>
      </c>
      <c r="I5" s="10" t="inlineStr">
        <is>
          <t>12/01/2026</t>
        </is>
      </c>
      <c r="J5" s="6">
        <f>IF(H5="Resuelta",IF(I5&lt;&gt;"",I5-B5,0),IF(H5="Cancelada",0,TODAY()-B5))</f>
        <v/>
      </c>
      <c r="K5" s="9" t="inlineStr">
        <is>
          <t>Electricidad Martín SL</t>
        </is>
      </c>
      <c r="L5" s="7" t="n">
        <v>300</v>
      </c>
      <c r="M5" s="7" t="n">
        <v>275</v>
      </c>
      <c r="N5" s="8">
        <f>IF(AND(L5&lt;&gt;0,M5&lt;&gt;0),M5-L5,0)</f>
        <v/>
      </c>
      <c r="O5" s="11" t="inlineStr">
        <is>
          <t>Sustitución de diferencial</t>
        </is>
      </c>
    </row>
    <row r="6">
      <c r="A6" s="3" t="inlineStr">
        <is>
          <t>INC-003</t>
        </is>
      </c>
      <c r="B6" s="4" t="inlineStr">
        <is>
          <t>15/01/2026</t>
        </is>
      </c>
      <c r="C6" s="3" t="inlineStr">
        <is>
          <t>Zonas comunes</t>
        </is>
      </c>
      <c r="D6" s="3" t="inlineStr">
        <is>
          <t>Carmen Ruiz</t>
        </is>
      </c>
      <c r="E6" s="3" t="inlineStr">
        <is>
          <t>Ascensor</t>
        </is>
      </c>
      <c r="F6" s="5" t="inlineStr">
        <is>
          <t>Ascensor portal 1 averiado</t>
        </is>
      </c>
      <c r="G6" s="3" t="inlineStr">
        <is>
          <t>Alta</t>
        </is>
      </c>
      <c r="H6" s="3" t="inlineStr">
        <is>
          <t>En proceso</t>
        </is>
      </c>
      <c r="I6" s="4" t="inlineStr"/>
      <c r="J6" s="6">
        <f>IF(H6="Resuelta",IF(I6&lt;&gt;"",I6-B6,0),IF(H6="Cancelada",0,TODAY()-B6))</f>
        <v/>
      </c>
      <c r="K6" s="3" t="inlineStr">
        <is>
          <t>Ascensores Otis</t>
        </is>
      </c>
      <c r="L6" s="7" t="n">
        <v>500</v>
      </c>
      <c r="M6" s="7" t="n">
        <v>0</v>
      </c>
      <c r="N6" s="8">
        <f>IF(AND(L6&lt;&gt;0,M6&lt;&gt;0),M6-L6,0)</f>
        <v/>
      </c>
      <c r="O6" s="5" t="inlineStr">
        <is>
          <t>Pendiente pieza de recambio</t>
        </is>
      </c>
    </row>
    <row r="7">
      <c r="A7" s="9" t="inlineStr">
        <is>
          <t>INC-004</t>
        </is>
      </c>
      <c r="B7" s="10" t="inlineStr">
        <is>
          <t>20/01/2026</t>
        </is>
      </c>
      <c r="C7" s="9" t="inlineStr">
        <is>
          <t>Portal 1 - Portal</t>
        </is>
      </c>
      <c r="D7" s="9" t="inlineStr">
        <is>
          <t>José Martínez</t>
        </is>
      </c>
      <c r="E7" s="9" t="inlineStr">
        <is>
          <t>Limpieza</t>
        </is>
      </c>
      <c r="F7" s="11" t="inlineStr">
        <is>
          <t>Manchas de humedad en techo del portal</t>
        </is>
      </c>
      <c r="G7" s="9" t="inlineStr">
        <is>
          <t>Media</t>
        </is>
      </c>
      <c r="H7" s="9" t="inlineStr">
        <is>
          <t>Abierta</t>
        </is>
      </c>
      <c r="I7" s="10" t="inlineStr"/>
      <c r="J7" s="6">
        <f>IF(H7="Resuelta",IF(I7&lt;&gt;"",I7-B7,0),IF(H7="Cancelada",0,TODAY()-B7))</f>
        <v/>
      </c>
      <c r="K7" s="9" t="inlineStr"/>
      <c r="L7" s="7" t="n">
        <v>0</v>
      </c>
      <c r="M7" s="7" t="n">
        <v>0</v>
      </c>
      <c r="N7" s="8">
        <f>IF(AND(L7&lt;&gt;0,M7&lt;&gt;0),M7-L7,0)</f>
        <v/>
      </c>
      <c r="O7" s="11" t="inlineStr">
        <is>
          <t>Pendiente de valorar por administrador</t>
        </is>
      </c>
    </row>
    <row r="8">
      <c r="A8" s="3" t="inlineStr">
        <is>
          <t>INC-005</t>
        </is>
      </c>
      <c r="B8" s="4" t="inlineStr">
        <is>
          <t>25/01/2026</t>
        </is>
      </c>
      <c r="C8" s="3" t="inlineStr">
        <is>
          <t>Jardín comunitario</t>
        </is>
      </c>
      <c r="D8" s="3" t="inlineStr">
        <is>
          <t>Laura Fernández</t>
        </is>
      </c>
      <c r="E8" s="3" t="inlineStr">
        <is>
          <t>Jardinería</t>
        </is>
      </c>
      <c r="F8" s="5" t="inlineStr">
        <is>
          <t>Poda de árboles necesaria antes de primavera</t>
        </is>
      </c>
      <c r="G8" s="3" t="inlineStr">
        <is>
          <t>Baja</t>
        </is>
      </c>
      <c r="H8" s="3" t="inlineStr">
        <is>
          <t>Resuelta</t>
        </is>
      </c>
      <c r="I8" s="4" t="inlineStr">
        <is>
          <t>02/02/2026</t>
        </is>
      </c>
      <c r="J8" s="6">
        <f>IF(H8="Resuelta",IF(I8&lt;&gt;"",I8-B8,0),IF(H8="Cancelada",0,TODAY()-B8))</f>
        <v/>
      </c>
      <c r="K8" s="3" t="inlineStr">
        <is>
          <t>Jardinería Verde SL</t>
        </is>
      </c>
      <c r="L8" s="7" t="n">
        <v>200</v>
      </c>
      <c r="M8" s="7" t="n">
        <v>190</v>
      </c>
      <c r="N8" s="8">
        <f>IF(AND(L8&lt;&gt;0,M8&lt;&gt;0),M8-L8,0)</f>
        <v/>
      </c>
      <c r="O8" s="5" t="inlineStr">
        <is>
          <t>Trabajo realizado conforme a presupuesto</t>
        </is>
      </c>
    </row>
    <row r="9">
      <c r="A9" s="9" t="inlineStr">
        <is>
          <t>INC-006</t>
        </is>
      </c>
      <c r="B9" s="10" t="inlineStr">
        <is>
          <t>01/02/2026</t>
        </is>
      </c>
      <c r="C9" s="9" t="inlineStr">
        <is>
          <t>Fachada</t>
        </is>
      </c>
      <c r="D9" s="9" t="inlineStr">
        <is>
          <t>Manuel Sánchez</t>
        </is>
      </c>
      <c r="E9" s="9" t="inlineStr">
        <is>
          <t>Pintura</t>
        </is>
      </c>
      <c r="F9" s="11" t="inlineStr">
        <is>
          <t>Desconchones en fachada orientación norte</t>
        </is>
      </c>
      <c r="G9" s="9" t="inlineStr">
        <is>
          <t>Media</t>
        </is>
      </c>
      <c r="H9" s="9" t="inlineStr">
        <is>
          <t>En proceso</t>
        </is>
      </c>
      <c r="I9" s="10" t="inlineStr"/>
      <c r="J9" s="6">
        <f>IF(H9="Resuelta",IF(I9&lt;&gt;"",I9-B9,0),IF(H9="Cancelada",0,TODAY()-B9))</f>
        <v/>
      </c>
      <c r="K9" s="9" t="inlineStr">
        <is>
          <t>Pinturas Alba</t>
        </is>
      </c>
      <c r="L9" s="7" t="n">
        <v>800</v>
      </c>
      <c r="M9" s="7" t="n">
        <v>0</v>
      </c>
      <c r="N9" s="8">
        <f>IF(AND(L9&lt;&gt;0,M9&lt;&gt;0),M9-L9,0)</f>
        <v/>
      </c>
      <c r="O9" s="11" t="inlineStr">
        <is>
          <t>Pendiente de aprobación en junta</t>
        </is>
      </c>
    </row>
    <row r="10">
      <c r="A10" s="3" t="inlineStr">
        <is>
          <t>INC-007</t>
        </is>
      </c>
      <c r="B10" s="4" t="inlineStr">
        <is>
          <t>05/02/2026</t>
        </is>
      </c>
      <c r="C10" s="3" t="inlineStr">
        <is>
          <t>Portal 2 - Entrada</t>
        </is>
      </c>
      <c r="D10" s="3" t="inlineStr">
        <is>
          <t>María García</t>
        </is>
      </c>
      <c r="E10" s="3" t="inlineStr">
        <is>
          <t>Cerrajería</t>
        </is>
      </c>
      <c r="F10" s="5" t="inlineStr">
        <is>
          <t>Puerta de entrada no cierra correctamente</t>
        </is>
      </c>
      <c r="G10" s="3" t="inlineStr">
        <is>
          <t>Media</t>
        </is>
      </c>
      <c r="H10" s="3" t="inlineStr">
        <is>
          <t>Resuelta</t>
        </is>
      </c>
      <c r="I10" s="4" t="inlineStr">
        <is>
          <t>07/02/2026</t>
        </is>
      </c>
      <c r="J10" s="6">
        <f>IF(H10="Resuelta",IF(I10&lt;&gt;"",I10-B10,0),IF(H10="Cancelada",0,TODAY()-B10))</f>
        <v/>
      </c>
      <c r="K10" s="3" t="inlineStr">
        <is>
          <t>Cerrajería Central</t>
        </is>
      </c>
      <c r="L10" s="7" t="n">
        <v>90</v>
      </c>
      <c r="M10" s="7" t="n">
        <v>95</v>
      </c>
      <c r="N10" s="8">
        <f>IF(AND(L10&lt;&gt;0,M10&lt;&gt;0),M10-L10,0)</f>
        <v/>
      </c>
      <c r="O10" s="5" t="inlineStr">
        <is>
          <t>Ajuste de bisagras y cerradura</t>
        </is>
      </c>
    </row>
    <row r="11">
      <c r="A11" s="9" t="inlineStr">
        <is>
          <t>INC-008</t>
        </is>
      </c>
      <c r="B11" s="10" t="inlineStr">
        <is>
          <t>10/02/2026</t>
        </is>
      </c>
      <c r="C11" s="9" t="inlineStr">
        <is>
          <t>Sótano</t>
        </is>
      </c>
      <c r="D11" s="9" t="inlineStr">
        <is>
          <t>Antonio López</t>
        </is>
      </c>
      <c r="E11" s="9" t="inlineStr">
        <is>
          <t>Estructura</t>
        </is>
      </c>
      <c r="F11" s="11" t="inlineStr">
        <is>
          <t>Grieta visible en pared del garaje</t>
        </is>
      </c>
      <c r="G11" s="9" t="inlineStr">
        <is>
          <t>Alta</t>
        </is>
      </c>
      <c r="H11" s="9" t="inlineStr">
        <is>
          <t>Abierta</t>
        </is>
      </c>
      <c r="I11" s="10" t="inlineStr"/>
      <c r="J11" s="6">
        <f>IF(H11="Resuelta",IF(I11&lt;&gt;"",I11-B11,0),IF(H11="Cancelada",0,TODAY()-B11))</f>
        <v/>
      </c>
      <c r="K11" s="9" t="inlineStr"/>
      <c r="L11" s="7" t="n">
        <v>0</v>
      </c>
      <c r="M11" s="7" t="n">
        <v>0</v>
      </c>
      <c r="N11" s="8">
        <f>IF(AND(L11&lt;&gt;0,M11&lt;&gt;0),M11-L11,0)</f>
        <v/>
      </c>
      <c r="O11" s="11" t="inlineStr">
        <is>
          <t>Requiere informe de arquitecto técnico</t>
        </is>
      </c>
    </row>
    <row r="12">
      <c r="A12" s="3" t="inlineStr">
        <is>
          <t>INC-009</t>
        </is>
      </c>
      <c r="B12" s="4" t="inlineStr">
        <is>
          <t>12/02/2026</t>
        </is>
      </c>
      <c r="C12" s="3" t="inlineStr">
        <is>
          <t>Portal 1 - Buzones</t>
        </is>
      </c>
      <c r="D12" s="3" t="inlineStr">
        <is>
          <t>Carmen Ruiz</t>
        </is>
      </c>
      <c r="E12" s="3" t="inlineStr">
        <is>
          <t>Otros</t>
        </is>
      </c>
      <c r="F12" s="5" t="inlineStr">
        <is>
          <t>Buzones dañados por acto vandálico</t>
        </is>
      </c>
      <c r="G12" s="3" t="inlineStr">
        <is>
          <t>Baja</t>
        </is>
      </c>
      <c r="H12" s="3" t="inlineStr">
        <is>
          <t>Cancelada</t>
        </is>
      </c>
      <c r="I12" s="4" t="inlineStr"/>
      <c r="J12" s="6">
        <f>IF(H12="Resuelta",IF(I12&lt;&gt;"",I12-B12,0),IF(H12="Cancelada",0,TODAY()-B12))</f>
        <v/>
      </c>
      <c r="K12" s="3" t="inlineStr"/>
      <c r="L12" s="7" t="n">
        <v>0</v>
      </c>
      <c r="M12" s="7" t="n">
        <v>0</v>
      </c>
      <c r="N12" s="8">
        <f>IF(AND(L12&lt;&gt;0,M12&lt;&gt;0),M12-L12,0)</f>
        <v/>
      </c>
      <c r="O12" s="5" t="inlineStr">
        <is>
          <t>Cubierto por seguro de la comunidad</t>
        </is>
      </c>
    </row>
    <row r="13">
      <c r="A13" s="9" t="inlineStr">
        <is>
          <t>INC-010</t>
        </is>
      </c>
      <c r="B13" s="10" t="inlineStr">
        <is>
          <t>15/02/2026</t>
        </is>
      </c>
      <c r="C13" s="9" t="inlineStr">
        <is>
          <t>Zonas comunes</t>
        </is>
      </c>
      <c r="D13" s="9" t="inlineStr">
        <is>
          <t>José Martínez</t>
        </is>
      </c>
      <c r="E13" s="9" t="inlineStr">
        <is>
          <t>Limpieza</t>
        </is>
      </c>
      <c r="F13" s="11" t="inlineStr">
        <is>
          <t>Falta de limpieza en escaleras del portal 2</t>
        </is>
      </c>
      <c r="G13" s="9" t="inlineStr">
        <is>
          <t>Media</t>
        </is>
      </c>
      <c r="H13" s="9" t="inlineStr">
        <is>
          <t>En proceso</t>
        </is>
      </c>
      <c r="I13" s="10" t="inlineStr"/>
      <c r="J13" s="6">
        <f>IF(H13="Resuelta",IF(I13&lt;&gt;"",I13-B13,0),IF(H13="Cancelada",0,TODAY()-B13))</f>
        <v/>
      </c>
      <c r="K13" s="9" t="inlineStr">
        <is>
          <t>Limpiezas Sol SL</t>
        </is>
      </c>
      <c r="L13" s="7" t="n">
        <v>120</v>
      </c>
      <c r="M13" s="7" t="n">
        <v>0</v>
      </c>
      <c r="N13" s="8">
        <f>IF(AND(L13&lt;&gt;0,M13&lt;&gt;0),M13-L13,0)</f>
        <v/>
      </c>
      <c r="O13" s="11" t="inlineStr">
        <is>
          <t>Refuerzo de contrato de limpieza</t>
        </is>
      </c>
    </row>
    <row r="14">
      <c r="A14" s="12" t="inlineStr">
        <is>
          <t>TOTALES</t>
        </is>
      </c>
      <c r="B14" s="23" t="n"/>
      <c r="C14" s="23" t="n"/>
      <c r="D14" s="23" t="n"/>
      <c r="E14" s="23" t="n"/>
      <c r="F14" s="23" t="n"/>
      <c r="G14" s="23" t="n"/>
      <c r="H14" s="23" t="n"/>
      <c r="I14" s="24" t="n"/>
      <c r="J14" s="14">
        <f>AVERAGE(J4:J13)</f>
        <v/>
      </c>
      <c r="K14" s="13" t="n"/>
      <c r="L14" s="15">
        <f>SUM(L4:L13)</f>
        <v/>
      </c>
      <c r="M14" s="15">
        <f>SUM(M4:M13)</f>
        <v/>
      </c>
      <c r="N14" s="15">
        <f>SUM(N4:N13)</f>
        <v/>
      </c>
      <c r="O14" s="13" t="n"/>
    </row>
  </sheetData>
  <mergeCells count="2">
    <mergeCell ref="A1:O2"/>
    <mergeCell ref="A14:I14"/>
  </mergeCells>
  <conditionalFormatting sqref="G4:G13">
    <cfRule type="expression" priority="1" dxfId="0" stopIfTrue="1">
      <formula>G4="Alta"</formula>
    </cfRule>
    <cfRule type="expression" priority="2" dxfId="1" stopIfTrue="1">
      <formula>G4="Media"</formula>
    </cfRule>
    <cfRule type="expression" priority="3" dxfId="2" stopIfTrue="1">
      <formula>G4="Baja"</formula>
    </cfRule>
  </conditionalFormatting>
  <conditionalFormatting sqref="H4:H13">
    <cfRule type="expression" priority="4" dxfId="0" stopIfTrue="1">
      <formula>H4="Abierta"</formula>
    </cfRule>
    <cfRule type="expression" priority="5" dxfId="1" stopIfTrue="1">
      <formula>H4="En proceso"</formula>
    </cfRule>
    <cfRule type="expression" priority="6" dxfId="2" stopIfTrue="1">
      <formula>H4="Resuelta"</formula>
    </cfRule>
    <cfRule type="expression" priority="7" dxfId="3" stopIfTrue="1">
      <formula>H4="Cancelada"</formula>
    </cfRule>
  </conditionalFormatting>
  <conditionalFormatting sqref="N4:N13">
    <cfRule type="cellIs" priority="8" operator="greaterThan" dxfId="4">
      <formula>0</formula>
    </cfRule>
  </conditionalFormatting>
  <dataValidations count="3">
    <dataValidation sqref="E4:E13" showErrorMessage="1" showInputMessage="1" allowBlank="1" type="list">
      <formula1>"Fontanería,Electricidad,Ascensor,Limpieza,Jardinería,Pintura,Cerrajería,Estructura,Otros"</formula1>
    </dataValidation>
    <dataValidation sqref="G4:G13" showErrorMessage="1" showInputMessage="1" allowBlank="1" type="list">
      <formula1>"Alta,Media,Baja"</formula1>
    </dataValidation>
    <dataValidation sqref="H4:H13" showErrorMessage="1" showInputMessage="1" allowBlank="1" type="list">
      <formula1>"Abierta,En proceso,Resuelta,Cancelada"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4" max="4"/>
    <col width="18" customWidth="1" min="5" max="5"/>
    <col width="4" customWidth="1" min="6" max="6"/>
  </cols>
  <sheetData>
    <row r="1">
      <c r="A1" s="16" t="inlineStr">
        <is>
          <t>PANEL DE CONTROL - INCIDENCIAS DE LA COMUNIDAD</t>
        </is>
      </c>
    </row>
    <row r="2"/>
    <row r="3"/>
    <row r="4">
      <c r="A4" s="17" t="inlineStr">
        <is>
          <t>INDICADORES CLAVE</t>
        </is>
      </c>
    </row>
    <row r="5">
      <c r="A5" s="18" t="inlineStr">
        <is>
          <t>Total de incidencias</t>
        </is>
      </c>
      <c r="B5" s="6">
        <f>COUNTA(Incidencias!A4:A13)</f>
        <v/>
      </c>
    </row>
    <row r="6">
      <c r="A6" s="18" t="inlineStr">
        <is>
          <t>Incidencias abiertas</t>
        </is>
      </c>
      <c r="B6" s="6">
        <f>COUNTIF(Incidencias!H4:H13,"Abierta")</f>
        <v/>
      </c>
    </row>
    <row r="7">
      <c r="A7" s="18" t="inlineStr">
        <is>
          <t>Incidencias en proceso</t>
        </is>
      </c>
      <c r="B7" s="6">
        <f>COUNTIF(Incidencias!H4:H13,"En proceso")</f>
        <v/>
      </c>
    </row>
    <row r="8">
      <c r="A8" s="18" t="inlineStr">
        <is>
          <t>Incidencias resueltas</t>
        </is>
      </c>
      <c r="B8" s="6">
        <f>COUNTIF(Incidencias!H4:H13,"Resuelta")</f>
        <v/>
      </c>
    </row>
    <row r="9">
      <c r="A9" s="18" t="inlineStr">
        <is>
          <t>Incidencias canceladas</t>
        </is>
      </c>
      <c r="B9" s="6">
        <f>COUNTIF(Incidencias!H4:H13,"Cancelada")</f>
        <v/>
      </c>
    </row>
    <row r="10">
      <c r="A10" s="18" t="inlineStr">
        <is>
          <t>Coste total estimado</t>
        </is>
      </c>
      <c r="B10" s="8">
        <f>SUM(Incidencias!L4:L13)</f>
        <v/>
      </c>
    </row>
    <row r="11">
      <c r="A11" s="18" t="inlineStr">
        <is>
          <t>Coste total real</t>
        </is>
      </c>
      <c r="B11" s="8">
        <f>SUM(Incidencias!M4:M13)</f>
        <v/>
      </c>
    </row>
    <row r="12">
      <c r="A12" s="18" t="inlineStr">
        <is>
          <t>Días promedio de resolución</t>
        </is>
      </c>
      <c r="B12" s="19">
        <f>IFERROR(AVERAGEIF(Incidencias!H4:H13,"Resuelta",Incidencias!J4:J13),0)</f>
        <v/>
      </c>
    </row>
    <row r="13"/>
    <row r="14"/>
    <row r="15">
      <c r="A15" s="17" t="inlineStr">
        <is>
          <t>INCIDENCIAS POR CATEGORÍA</t>
        </is>
      </c>
      <c r="D15" s="17" t="inlineStr">
        <is>
          <t>INCIDENCIAS POR ESTADO</t>
        </is>
      </c>
    </row>
    <row r="16">
      <c r="A16" s="20" t="inlineStr">
        <is>
          <t>Categoría</t>
        </is>
      </c>
      <c r="B16" s="20" t="inlineStr">
        <is>
          <t>Nº Incidencias</t>
        </is>
      </c>
      <c r="D16" s="20" t="inlineStr">
        <is>
          <t>Estado</t>
        </is>
      </c>
      <c r="E16" s="20" t="inlineStr">
        <is>
          <t>Nº Incidencias</t>
        </is>
      </c>
    </row>
    <row r="17">
      <c r="A17" s="3" t="inlineStr">
        <is>
          <t>Fontanería</t>
        </is>
      </c>
      <c r="B17" s="3">
        <f>COUNTIF(Incidencias!E4:E13,A17)</f>
        <v/>
      </c>
      <c r="D17" s="3" t="inlineStr">
        <is>
          <t>Abierta</t>
        </is>
      </c>
      <c r="E17" s="3">
        <f>COUNTIF(Incidencias!H4:H13,D17)</f>
        <v/>
      </c>
    </row>
    <row r="18">
      <c r="A18" s="9" t="inlineStr">
        <is>
          <t>Electricidad</t>
        </is>
      </c>
      <c r="B18" s="9">
        <f>COUNTIF(Incidencias!E4:E13,A18)</f>
        <v/>
      </c>
      <c r="D18" s="9" t="inlineStr">
        <is>
          <t>En proceso</t>
        </is>
      </c>
      <c r="E18" s="9">
        <f>COUNTIF(Incidencias!H4:H13,D18)</f>
        <v/>
      </c>
    </row>
    <row r="19">
      <c r="A19" s="3" t="inlineStr">
        <is>
          <t>Ascensor</t>
        </is>
      </c>
      <c r="B19" s="3">
        <f>COUNTIF(Incidencias!E4:E13,A19)</f>
        <v/>
      </c>
      <c r="D19" s="3" t="inlineStr">
        <is>
          <t>Resuelta</t>
        </is>
      </c>
      <c r="E19" s="3">
        <f>COUNTIF(Incidencias!H4:H13,D19)</f>
        <v/>
      </c>
    </row>
    <row r="20">
      <c r="A20" s="9" t="inlineStr">
        <is>
          <t>Limpieza</t>
        </is>
      </c>
      <c r="B20" s="9">
        <f>COUNTIF(Incidencias!E4:E13,A20)</f>
        <v/>
      </c>
      <c r="D20" s="9" t="inlineStr">
        <is>
          <t>Cancelada</t>
        </is>
      </c>
      <c r="E20" s="9">
        <f>COUNTIF(Incidencias!H4:H13,D20)</f>
        <v/>
      </c>
    </row>
    <row r="21">
      <c r="A21" s="3" t="inlineStr">
        <is>
          <t>Jardinería</t>
        </is>
      </c>
      <c r="B21" s="3">
        <f>COUNTIF(Incidencias!E4:E13,A21)</f>
        <v/>
      </c>
    </row>
    <row r="22">
      <c r="A22" s="9" t="inlineStr">
        <is>
          <t>Pintura</t>
        </is>
      </c>
      <c r="B22" s="9">
        <f>COUNTIF(Incidencias!E4:E13,A22)</f>
        <v/>
      </c>
    </row>
    <row r="23">
      <c r="A23" s="3" t="inlineStr">
        <is>
          <t>Cerrajería</t>
        </is>
      </c>
      <c r="B23" s="3">
        <f>COUNTIF(Incidencias!E4:E13,A23)</f>
        <v/>
      </c>
    </row>
    <row r="24">
      <c r="A24" s="9" t="inlineStr">
        <is>
          <t>Estructura</t>
        </is>
      </c>
      <c r="B24" s="9">
        <f>COUNTIF(Incidencias!E4:E13,A24)</f>
        <v/>
      </c>
    </row>
    <row r="25">
      <c r="A25" s="3" t="inlineStr">
        <is>
          <t>Otros</t>
        </is>
      </c>
      <c r="B25" s="3">
        <f>COUNTIF(Incidencias!E4:E13,A25)</f>
        <v/>
      </c>
    </row>
  </sheetData>
  <mergeCells count="4">
    <mergeCell ref="A1:F2"/>
    <mergeCell ref="A4:B4"/>
    <mergeCell ref="A15:B15"/>
    <mergeCell ref="D15:E15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>
      <c r="A1" s="16" t="inlineStr">
        <is>
          <t>INSTRUCCIONES DE USO</t>
        </is>
      </c>
    </row>
    <row r="2"/>
    <row r="3"/>
    <row r="4">
      <c r="A4" s="2" t="inlineStr">
        <is>
          <t>Apartado</t>
        </is>
      </c>
      <c r="B4" s="2" t="inlineStr">
        <is>
          <t>Descripción</t>
        </is>
      </c>
    </row>
    <row r="5" ht="42" customHeight="1">
      <c r="A5" s="21" t="inlineStr">
        <is>
          <t>Hoja Incidencias</t>
        </is>
      </c>
      <c r="B5" s="11" t="inlineStr">
        <is>
          <t>Registro completo de las incidencias comunicadas por los propietarios o detectadas en zonas comunes. Rellene las columnas amarillas (Coste Estimado y Coste Real); el resto se calcula automáticamente.</t>
        </is>
      </c>
    </row>
    <row r="6" ht="42" customHeight="1">
      <c r="A6" s="22" t="inlineStr">
        <is>
          <t>Nº Incidencia</t>
        </is>
      </c>
      <c r="B6" s="5" t="inlineStr">
        <is>
          <t>Código identificativo único de cada incidencia (formato INC-XXX). Manténgalo consecutivo.</t>
        </is>
      </c>
    </row>
    <row r="7" ht="42" customHeight="1">
      <c r="A7" s="21" t="inlineStr">
        <is>
          <t>Categoría / Prioridad / Estado</t>
        </is>
      </c>
      <c r="B7" s="11" t="inlineStr">
        <is>
          <t>Utilice las listas desplegables para mantener la coherencia de los datos. Categoría: Fontanería, Electricidad, Ascensor, Limpieza, Jardinería, Pintura, Cerrajería, Estructura, Otros. Prioridad: Alta, Media, Baja. Estado: Abierta, En proceso, Resuelta, Cancelada.</t>
        </is>
      </c>
    </row>
    <row r="8" ht="42" customHeight="1">
      <c r="A8" s="22" t="inlineStr">
        <is>
          <t>Días Abierta</t>
        </is>
      </c>
      <c r="B8" s="5" t="inlineStr">
        <is>
          <t>Calculado automáticamente: si la incidencia está Resuelta se cuentan los días entre el aviso y la resolución; si está Abierta o En proceso se cuentan los días transcurridos hasta hoy; si está Cancelada se muestra 0.</t>
        </is>
      </c>
    </row>
    <row r="9" ht="42" customHeight="1">
      <c r="A9" s="21" t="inlineStr">
        <is>
          <t>Diferencia (€)</t>
        </is>
      </c>
      <c r="B9" s="11" t="inlineStr">
        <is>
          <t>Compara el coste real frente al estimado. Un valor positivo (en rojo) indica que el coste real ha superado la previsión.</t>
        </is>
      </c>
    </row>
    <row r="10" ht="42" customHeight="1">
      <c r="A10" s="22" t="inlineStr">
        <is>
          <t>Hoja Resumen</t>
        </is>
      </c>
      <c r="B10" s="5" t="inlineStr">
        <is>
          <t>Panel de control con los indicadores clave de la comunidad: nº de incidencias por estado, coste total estimado y real, y días promedio de resolución.</t>
        </is>
      </c>
    </row>
    <row r="11" ht="42" customHeight="1">
      <c r="A11" s="21" t="inlineStr">
        <is>
          <t>Gráficos</t>
        </is>
      </c>
      <c r="B11" s="11" t="inlineStr">
        <is>
          <t>El gráfico de barras muestra el número de incidencias por categoría y el gráfico circular la distribución por estado, para facilitar el seguimiento en juntas de propietarios.</t>
        </is>
      </c>
    </row>
    <row r="12" ht="42" customHeight="1">
      <c r="A12" s="22" t="inlineStr">
        <is>
          <t>Formato de fechas y moneda</t>
        </is>
      </c>
      <c r="B12" s="5" t="inlineStr">
        <is>
          <t>Las fechas se muestran en formato DD/MM/AAAA y los importes en euros con el formato español 1.234,56 €.</t>
        </is>
      </c>
    </row>
    <row r="13" ht="42" customHeight="1">
      <c r="A13" s="21" t="inlineStr">
        <is>
          <t>Recomendación</t>
        </is>
      </c>
      <c r="B13" s="11" t="inlineStr">
        <is>
          <t>Actualice el libro tras cada junta de propietarios o revisión del administrador de fincas, y archive una copia mensual para el historial de la comunidad.</t>
        </is>
      </c>
    </row>
  </sheetData>
  <mergeCells count="1">
    <mergeCell ref="A1:B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2026-07-21T15:37:05Z</dcterms:created>
  <dcterms:modified xmlns:dcterms="http://purl.org/dc/terms/" xmlns:xsi="http://www.w3.org/2001/XMLSchema-instance" xsi:type="dcterms:W3CDTF">2026-07-21T15:37:05Z</dcterms:modified>
</cp:coreProperties>
</file>