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Histórico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%"/>
  </numFmts>
  <fonts count="9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color rgb="001E293B"/>
      <sz val="10"/>
    </font>
    <font>
      <name val="Calibri"/>
      <b val="1"/>
      <color rgb="001E293B"/>
      <sz val="12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right" vertical="center"/>
    </xf>
    <xf numFmtId="165" fontId="6" fillId="2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 wrapText="1"/>
    </xf>
    <xf numFmtId="0" fontId="6" fillId="6" borderId="1" pivotButton="0" quotePrefix="0" xfId="0"/>
    <xf numFmtId="0" fontId="4" fillId="0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6" fillId="2" borderId="1" pivotButton="0" quotePrefix="0" xfId="0"/>
    <xf numFmtId="165" fontId="6" fillId="6" borderId="1" applyAlignment="1" pivotButton="0" quotePrefix="0" xfId="0">
      <alignment horizontal="right" vertical="center"/>
    </xf>
    <xf numFmtId="0" fontId="5" fillId="0" borderId="1" pivotButton="0" quotePrefix="0" xfId="0"/>
    <xf numFmtId="0" fontId="5" fillId="0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7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B45309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Elementos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'Resumen'!$A$17:$A$21</f>
            </numRef>
          </cat>
          <val>
            <numRef>
              <f>'Resumen'!$B$17:$B$21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Elementos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 Actual</a:t>
            </a:r>
          </a:p>
        </rich>
      </tx>
    </title>
    <plotArea>
      <pieChart>
        <varyColors val="1"/>
        <ser>
          <idx val="0"/>
          <order val="0"/>
          <tx>
            <strRef>
              <f>'Resumen'!B30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'Resumen'!$A$31:$A$34</f>
            </numRef>
          </cat>
          <val>
            <numRef>
              <f>'Resumen'!$B$31:$B$34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Reposición vs Depreciado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'Resumen'!$A$17:$A$21</f>
            </numRef>
          </cat>
          <val>
            <numRef>
              <f>'Resumen'!$C$17:$C$21</f>
            </numRef>
          </val>
        </ser>
        <ser>
          <idx val="1"/>
          <order val="1"/>
          <tx>
            <strRef>
              <f>'Resumen'!D16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'Resumen'!$A$17:$A$21</f>
            </numRef>
          </cat>
          <val>
            <numRef>
              <f>'Resumen'!$D$17:$D$21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17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32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32" customWidth="1" min="3" max="3"/>
    <col width="22" customWidth="1" min="4" max="4"/>
    <col width="22" customWidth="1" min="5" max="5"/>
    <col width="14" customWidth="1" min="6" max="6"/>
    <col width="20" customWidth="1" min="7" max="7"/>
    <col width="20" customWidth="1" min="8" max="8"/>
    <col width="16" customWidth="1" min="9" max="9"/>
    <col width="14" customWidth="1" min="10" max="10"/>
    <col width="14" customWidth="1" min="11" max="11"/>
    <col width="14" customWidth="1" min="12" max="12"/>
    <col width="18" customWidth="1" min="13" max="13"/>
    <col width="20" customWidth="1" min="14" max="14"/>
    <col width="20" customWidth="1" min="15" max="15"/>
    <col width="22" customWidth="1" min="16" max="16"/>
    <col width="28" customWidth="1" min="17" max="17"/>
    <col width="20" customWidth="1" min="18" max="18"/>
    <col width="16" customWidth="1" min="19" max="19"/>
  </cols>
  <sheetData>
    <row r="1" ht="30" customHeight="1">
      <c r="A1" s="1" t="inlineStr">
        <is>
          <t>INVENTARIO DE MOBILIARIO — PISO ALQUILADO</t>
        </is>
      </c>
    </row>
    <row r="2" ht="35" customHeight="1">
      <c r="A2" s="2" t="inlineStr">
        <is>
          <t>ID Inventario</t>
        </is>
      </c>
      <c r="B2" s="2" t="inlineStr">
        <is>
          <t>Vivienda / Referencia</t>
        </is>
      </c>
      <c r="C2" s="2" t="inlineStr">
        <is>
          <t>Dirección</t>
        </is>
      </c>
      <c r="D2" s="2" t="inlineStr">
        <is>
          <t>Arrendador / SL</t>
        </is>
      </c>
      <c r="E2" s="2" t="inlineStr">
        <is>
          <t>Arrendatario</t>
        </is>
      </c>
      <c r="F2" s="2" t="inlineStr">
        <is>
          <t>Categoría</t>
        </is>
      </c>
      <c r="G2" s="2" t="inlineStr">
        <is>
          <t>Elemento</t>
        </is>
      </c>
      <c r="H2" s="2" t="inlineStr">
        <is>
          <t>Marca / Modelo</t>
        </is>
      </c>
      <c r="I2" s="2" t="inlineStr">
        <is>
          <t>Nº Serie</t>
        </is>
      </c>
      <c r="J2" s="2" t="inlineStr">
        <is>
          <t>Estado al Inicio</t>
        </is>
      </c>
      <c r="K2" s="2" t="inlineStr">
        <is>
          <t>Estado Actual</t>
        </is>
      </c>
      <c r="L2" s="2" t="inlineStr">
        <is>
          <t>Fecha Alta</t>
        </is>
      </c>
      <c r="M2" s="2" t="inlineStr">
        <is>
          <t>Fecha Última Revisión</t>
        </is>
      </c>
      <c r="N2" s="2" t="inlineStr">
        <is>
          <t>Valor Reposición (€)</t>
        </is>
      </c>
      <c r="O2" s="2" t="inlineStr">
        <is>
          <t>Valor Depreciado (€)</t>
        </is>
      </c>
      <c r="P2" s="2" t="inlineStr">
        <is>
          <t>Ubicación en Vivienda</t>
        </is>
      </c>
      <c r="Q2" s="2" t="inlineStr">
        <is>
          <t>Observaciones</t>
        </is>
      </c>
      <c r="R2" s="2" t="inlineStr">
        <is>
          <t>Responsable Revisión</t>
        </is>
      </c>
      <c r="S2" s="2" t="inlineStr">
        <is>
          <t>Incidencia Abierta</t>
        </is>
      </c>
    </row>
    <row r="3">
      <c r="A3" s="3" t="inlineStr">
        <is>
          <t>INV-001</t>
        </is>
      </c>
      <c r="B3" s="3" t="inlineStr">
        <is>
          <t>REF-CAT-28900G00001</t>
        </is>
      </c>
      <c r="C3" s="3" t="inlineStr">
        <is>
          <t>Calle Mayor 12 3ºB, Madrid</t>
        </is>
      </c>
      <c r="D3" s="3" t="inlineStr">
        <is>
          <t>Inmuebles García SL (12345678Z)</t>
        </is>
      </c>
      <c r="E3" s="3" t="inlineStr">
        <is>
          <t>María García</t>
        </is>
      </c>
      <c r="F3" s="3" t="inlineStr">
        <is>
          <t>Salón</t>
        </is>
      </c>
      <c r="G3" s="3" t="inlineStr">
        <is>
          <t>Sofá 3 plazas</t>
        </is>
      </c>
      <c r="H3" s="3" t="inlineStr">
        <is>
          <t>IKEA Kivik</t>
        </is>
      </c>
      <c r="I3" s="3" t="inlineStr">
        <is>
          <t>SN-001-2022</t>
        </is>
      </c>
      <c r="J3" s="3" t="inlineStr">
        <is>
          <t>Bueno</t>
        </is>
      </c>
      <c r="K3" s="3" t="inlineStr">
        <is>
          <t>Bueno</t>
        </is>
      </c>
      <c r="L3" s="4" t="n">
        <v>46037</v>
      </c>
      <c r="M3" s="4" t="n">
        <v>46152</v>
      </c>
      <c r="N3" s="5" t="n">
        <v>750</v>
      </c>
      <c r="O3" s="5">
        <f>IF(OR(K3="Dañado",K3="Falta"),N3*0.2,IF(K3="Regular",N3*0.5,IF(K3="Usado",N3*0.8,N3*1.0)))</f>
        <v/>
      </c>
      <c r="P3" s="3" t="inlineStr">
        <is>
          <t>Salón principal</t>
        </is>
      </c>
      <c r="Q3" s="3" t="inlineStr">
        <is>
          <t>Sin desperfectos</t>
        </is>
      </c>
      <c r="R3" s="3" t="inlineStr">
        <is>
          <t>Carmen Ruiz</t>
        </is>
      </c>
      <c r="S3" s="6">
        <f>IF(OR(K3="Dañado",K3="Falta"),"Sí","No")</f>
        <v/>
      </c>
    </row>
    <row r="4">
      <c r="A4" s="7" t="inlineStr">
        <is>
          <t>INV-002</t>
        </is>
      </c>
      <c r="B4" s="7" t="inlineStr">
        <is>
          <t>REF-CAT-28900G00001</t>
        </is>
      </c>
      <c r="C4" s="7" t="inlineStr">
        <is>
          <t>Calle Mayor 12 3ºB, Madrid</t>
        </is>
      </c>
      <c r="D4" s="7" t="inlineStr">
        <is>
          <t>Inmuebles García SL (12345678Z)</t>
        </is>
      </c>
      <c r="E4" s="7" t="inlineStr">
        <is>
          <t>María García</t>
        </is>
      </c>
      <c r="F4" s="7" t="inlineStr">
        <is>
          <t>Salón</t>
        </is>
      </c>
      <c r="G4" s="7" t="inlineStr">
        <is>
          <t>Mesa de comedor</t>
        </is>
      </c>
      <c r="H4" s="7" t="inlineStr">
        <is>
          <t>Conforama Atenas</t>
        </is>
      </c>
      <c r="I4" s="7" t="inlineStr">
        <is>
          <t>SN-002-2022</t>
        </is>
      </c>
      <c r="J4" s="7" t="inlineStr">
        <is>
          <t>Bueno</t>
        </is>
      </c>
      <c r="K4" s="7" t="inlineStr">
        <is>
          <t>Usado</t>
        </is>
      </c>
      <c r="L4" s="8" t="n">
        <v>46037</v>
      </c>
      <c r="M4" s="8" t="n">
        <v>46152</v>
      </c>
      <c r="N4" s="9" t="n">
        <v>320</v>
      </c>
      <c r="O4" s="9">
        <f>IF(OR(K4="Dañado",K4="Falta"),N4*0.2,IF(K4="Regular",N4*0.5,IF(K4="Usado",N4*0.8,N4*1.0)))</f>
        <v/>
      </c>
      <c r="P4" s="7" t="inlineStr">
        <is>
          <t>Comedor</t>
        </is>
      </c>
      <c r="Q4" s="7" t="inlineStr">
        <is>
          <t>Pequeño arañazo lateral</t>
        </is>
      </c>
      <c r="R4" s="7" t="inlineStr">
        <is>
          <t>Carmen Ruiz</t>
        </is>
      </c>
      <c r="S4" s="10">
        <f>IF(OR(K4="Dañado",K4="Falta"),"Sí","No")</f>
        <v/>
      </c>
    </row>
    <row r="5">
      <c r="A5" s="3" t="inlineStr">
        <is>
          <t>INV-003</t>
        </is>
      </c>
      <c r="B5" s="3" t="inlineStr">
        <is>
          <t>REF-CAT-08019A00045</t>
        </is>
      </c>
      <c r="C5" s="3" t="inlineStr">
        <is>
          <t>Av. Diagonal 405, Barcelona</t>
        </is>
      </c>
      <c r="D5" s="3" t="inlineStr">
        <is>
          <t>Propiedades López SL (87654321X)</t>
        </is>
      </c>
      <c r="E5" s="3" t="inlineStr">
        <is>
          <t>Antonio López</t>
        </is>
      </c>
      <c r="F5" s="3" t="inlineStr">
        <is>
          <t>Dormitorio</t>
        </is>
      </c>
      <c r="G5" s="3" t="inlineStr">
        <is>
          <t>Cama doble</t>
        </is>
      </c>
      <c r="H5" s="3" t="inlineStr">
        <is>
          <t>IKEA Hemnes</t>
        </is>
      </c>
      <c r="I5" s="3" t="inlineStr">
        <is>
          <t>SN-003-2021</t>
        </is>
      </c>
      <c r="J5" s="3" t="inlineStr">
        <is>
          <t>Bueno</t>
        </is>
      </c>
      <c r="K5" s="3" t="inlineStr">
        <is>
          <t>Bueno</t>
        </is>
      </c>
      <c r="L5" s="4" t="n">
        <v>46054</v>
      </c>
      <c r="M5" s="4" t="n">
        <v>46132</v>
      </c>
      <c r="N5" s="5" t="n">
        <v>480</v>
      </c>
      <c r="O5" s="5">
        <f>IF(OR(K5="Dañado",K5="Falta"),N5*0.2,IF(K5="Regular",N5*0.5,IF(K5="Usado",N5*0.8,N5*1.0)))</f>
        <v/>
      </c>
      <c r="P5" s="3" t="inlineStr">
        <is>
          <t>Dormitorio principal</t>
        </is>
      </c>
      <c r="Q5" s="3" t="inlineStr">
        <is>
          <t>Cabecero incluido</t>
        </is>
      </c>
      <c r="R5" s="3" t="inlineStr">
        <is>
          <t>José Martínez</t>
        </is>
      </c>
      <c r="S5" s="6">
        <f>IF(OR(K5="Dañado",K5="Falta"),"Sí","No")</f>
        <v/>
      </c>
    </row>
    <row r="6">
      <c r="A6" s="7" t="inlineStr">
        <is>
          <t>INV-004</t>
        </is>
      </c>
      <c r="B6" s="7" t="inlineStr">
        <is>
          <t>REF-CAT-08019A00045</t>
        </is>
      </c>
      <c r="C6" s="7" t="inlineStr">
        <is>
          <t>Av. Diagonal 405, Barcelona</t>
        </is>
      </c>
      <c r="D6" s="7" t="inlineStr">
        <is>
          <t>Propiedades López SL (87654321X)</t>
        </is>
      </c>
      <c r="E6" s="7" t="inlineStr">
        <is>
          <t>Antonio López</t>
        </is>
      </c>
      <c r="F6" s="7" t="inlineStr">
        <is>
          <t>Dormitorio</t>
        </is>
      </c>
      <c r="G6" s="7" t="inlineStr">
        <is>
          <t>Armario</t>
        </is>
      </c>
      <c r="H6" s="7" t="inlineStr">
        <is>
          <t>Puertas Deslizantes Corredera</t>
        </is>
      </c>
      <c r="I6" s="7" t="inlineStr">
        <is>
          <t>SN-004-2021</t>
        </is>
      </c>
      <c r="J6" s="7" t="inlineStr">
        <is>
          <t>Bueno</t>
        </is>
      </c>
      <c r="K6" s="7" t="inlineStr">
        <is>
          <t>Regular</t>
        </is>
      </c>
      <c r="L6" s="8" t="n">
        <v>46054</v>
      </c>
      <c r="M6" s="8" t="n">
        <v>46132</v>
      </c>
      <c r="N6" s="9" t="n">
        <v>600</v>
      </c>
      <c r="O6" s="9">
        <f>IF(OR(K6="Dañado",K6="Falta"),N6*0.2,IF(K6="Regular",N6*0.5,IF(K6="Usado",N6*0.8,N6*1.0)))</f>
        <v/>
      </c>
      <c r="P6" s="7" t="inlineStr">
        <is>
          <t>Dormitorio principal</t>
        </is>
      </c>
      <c r="Q6" s="7" t="inlineStr">
        <is>
          <t>Riel izquierdo dañado</t>
        </is>
      </c>
      <c r="R6" s="7" t="inlineStr">
        <is>
          <t>José Martínez</t>
        </is>
      </c>
      <c r="S6" s="10">
        <f>IF(OR(K6="Dañado",K6="Falta"),"Sí","No")</f>
        <v/>
      </c>
    </row>
    <row r="7">
      <c r="A7" s="3" t="inlineStr">
        <is>
          <t>INV-005</t>
        </is>
      </c>
      <c r="B7" s="3" t="inlineStr">
        <is>
          <t>REF-CAT-41091A00088</t>
        </is>
      </c>
      <c r="C7" s="3" t="inlineStr">
        <is>
          <t>Calle Sierpes 8, Sevilla</t>
        </is>
      </c>
      <c r="D7" s="3" t="inlineStr">
        <is>
          <t>Gestión Ruiz SL (11223344B)</t>
        </is>
      </c>
      <c r="E7" s="3" t="inlineStr">
        <is>
          <t>Carmen Ruiz</t>
        </is>
      </c>
      <c r="F7" s="3" t="inlineStr">
        <is>
          <t>Cocina</t>
        </is>
      </c>
      <c r="G7" s="3" t="inlineStr">
        <is>
          <t>Lavadora</t>
        </is>
      </c>
      <c r="H7" s="3" t="inlineStr">
        <is>
          <t>Bosch Serie 4</t>
        </is>
      </c>
      <c r="I7" s="3" t="inlineStr">
        <is>
          <t>SN-005-2023</t>
        </is>
      </c>
      <c r="J7" s="3" t="inlineStr">
        <is>
          <t>Bueno</t>
        </is>
      </c>
      <c r="K7" s="3" t="inlineStr">
        <is>
          <t>Bueno</t>
        </is>
      </c>
      <c r="L7" s="4" t="n">
        <v>46091</v>
      </c>
      <c r="M7" s="4" t="n">
        <v>46174</v>
      </c>
      <c r="N7" s="5" t="n">
        <v>550</v>
      </c>
      <c r="O7" s="5">
        <f>IF(OR(K7="Dañado",K7="Falta"),N7*0.2,IF(K7="Regular",N7*0.5,IF(K7="Usado",N7*0.8,N7*1.0)))</f>
        <v/>
      </c>
      <c r="P7" s="3" t="inlineStr">
        <is>
          <t>Cuarto lavadero</t>
        </is>
      </c>
      <c r="Q7" s="3" t="inlineStr">
        <is>
          <t>Garantía vigente</t>
        </is>
      </c>
      <c r="R7" s="3" t="inlineStr">
        <is>
          <t>Laura Fernández</t>
        </is>
      </c>
      <c r="S7" s="6">
        <f>IF(OR(K7="Dañado",K7="Falta"),"Sí","No")</f>
        <v/>
      </c>
    </row>
    <row r="8">
      <c r="A8" s="7" t="inlineStr">
        <is>
          <t>INV-006</t>
        </is>
      </c>
      <c r="B8" s="7" t="inlineStr">
        <is>
          <t>REF-CAT-41091A00088</t>
        </is>
      </c>
      <c r="C8" s="7" t="inlineStr">
        <is>
          <t>Calle Sierpes 8, Sevilla</t>
        </is>
      </c>
      <c r="D8" s="7" t="inlineStr">
        <is>
          <t>Gestión Ruiz SL (11223344B)</t>
        </is>
      </c>
      <c r="E8" s="7" t="inlineStr">
        <is>
          <t>Carmen Ruiz</t>
        </is>
      </c>
      <c r="F8" s="7" t="inlineStr">
        <is>
          <t>Cocina</t>
        </is>
      </c>
      <c r="G8" s="7" t="inlineStr">
        <is>
          <t>Nevera</t>
        </is>
      </c>
      <c r="H8" s="7" t="inlineStr">
        <is>
          <t>Samsung RT38K5400S9</t>
        </is>
      </c>
      <c r="I8" s="7" t="inlineStr">
        <is>
          <t>SN-006-2023</t>
        </is>
      </c>
      <c r="J8" s="7" t="inlineStr">
        <is>
          <t>Bueno</t>
        </is>
      </c>
      <c r="K8" s="7" t="inlineStr">
        <is>
          <t>Dañado</t>
        </is>
      </c>
      <c r="L8" s="8" t="n">
        <v>46091</v>
      </c>
      <c r="M8" s="8" t="n">
        <v>46174</v>
      </c>
      <c r="N8" s="9" t="n">
        <v>680</v>
      </c>
      <c r="O8" s="9">
        <f>IF(OR(K8="Dañado",K8="Falta"),N8*0.2,IF(K8="Regular",N8*0.5,IF(K8="Usado",N8*0.8,N8*1.0)))</f>
        <v/>
      </c>
      <c r="P8" s="7" t="inlineStr">
        <is>
          <t>Cocina</t>
        </is>
      </c>
      <c r="Q8" s="7" t="inlineStr">
        <is>
          <t>Falla compresor</t>
        </is>
      </c>
      <c r="R8" s="7" t="inlineStr">
        <is>
          <t>Laura Fernández</t>
        </is>
      </c>
      <c r="S8" s="10">
        <f>IF(OR(K8="Dañado",K8="Falta"),"Sí","No")</f>
        <v/>
      </c>
    </row>
    <row r="9">
      <c r="A9" s="3" t="inlineStr">
        <is>
          <t>INV-007</t>
        </is>
      </c>
      <c r="B9" s="3" t="inlineStr">
        <is>
          <t>REF-CAT-46250B00012</t>
        </is>
      </c>
      <c r="C9" s="3" t="inlineStr">
        <is>
          <t>Calle Colón 22, Valencia</t>
        </is>
      </c>
      <c r="D9" s="3" t="inlineStr">
        <is>
          <t>Alquileres Martínez SL (55667788C)</t>
        </is>
      </c>
      <c r="E9" s="3" t="inlineStr">
        <is>
          <t>José Martínez</t>
        </is>
      </c>
      <c r="F9" s="3" t="inlineStr">
        <is>
          <t>Salón</t>
        </is>
      </c>
      <c r="G9" s="3" t="inlineStr">
        <is>
          <t>Televisor 55"</t>
        </is>
      </c>
      <c r="H9" s="3" t="inlineStr">
        <is>
          <t>LG OLED55C3</t>
        </is>
      </c>
      <c r="I9" s="3" t="inlineStr">
        <is>
          <t>SN-007-2024</t>
        </is>
      </c>
      <c r="J9" s="3" t="inlineStr">
        <is>
          <t>Bueno</t>
        </is>
      </c>
      <c r="K9" s="3" t="inlineStr">
        <is>
          <t>Bueno</t>
        </is>
      </c>
      <c r="L9" s="4" t="n">
        <v>46117</v>
      </c>
      <c r="M9" s="4" t="n">
        <v>46183</v>
      </c>
      <c r="N9" s="5" t="n">
        <v>1200</v>
      </c>
      <c r="O9" s="5">
        <f>IF(OR(K9="Dañado",K9="Falta"),N9*0.2,IF(K9="Regular",N9*0.5,IF(K9="Usado",N9*0.8,N9*1.0)))</f>
        <v/>
      </c>
      <c r="P9" s="3" t="inlineStr">
        <is>
          <t>Salón</t>
        </is>
      </c>
      <c r="Q9" s="3" t="inlineStr">
        <is>
          <t>Mando incluido</t>
        </is>
      </c>
      <c r="R9" s="3" t="inlineStr">
        <is>
          <t>Ana Torres</t>
        </is>
      </c>
      <c r="S9" s="6">
        <f>IF(OR(K9="Dañado",K9="Falta"),"Sí","No")</f>
        <v/>
      </c>
    </row>
    <row r="10">
      <c r="A10" s="7" t="inlineStr">
        <is>
          <t>INV-008</t>
        </is>
      </c>
      <c r="B10" s="7" t="inlineStr">
        <is>
          <t>REF-CAT-46250B00012</t>
        </is>
      </c>
      <c r="C10" s="7" t="inlineStr">
        <is>
          <t>Calle Colón 22, Valencia</t>
        </is>
      </c>
      <c r="D10" s="7" t="inlineStr">
        <is>
          <t>Alquileres Martínez SL (55667788C)</t>
        </is>
      </c>
      <c r="E10" s="7" t="inlineStr">
        <is>
          <t>José Martínez</t>
        </is>
      </c>
      <c r="F10" s="7" t="inlineStr">
        <is>
          <t>Dormitorio</t>
        </is>
      </c>
      <c r="G10" s="7" t="inlineStr">
        <is>
          <t>Colchón</t>
        </is>
      </c>
      <c r="H10" s="7" t="inlineStr">
        <is>
          <t>Pikolin Natur Flex</t>
        </is>
      </c>
      <c r="I10" s="7" t="inlineStr">
        <is>
          <t>SN-008-2024</t>
        </is>
      </c>
      <c r="J10" s="7" t="inlineStr">
        <is>
          <t>Bueno</t>
        </is>
      </c>
      <c r="K10" s="7" t="inlineStr">
        <is>
          <t>Usado</t>
        </is>
      </c>
      <c r="L10" s="8" t="n">
        <v>46117</v>
      </c>
      <c r="M10" s="8" t="n">
        <v>46183</v>
      </c>
      <c r="N10" s="9" t="n">
        <v>420</v>
      </c>
      <c r="O10" s="9">
        <f>IF(OR(K10="Dañado",K10="Falta"),N10*0.2,IF(K10="Regular",N10*0.5,IF(K10="Usado",N10*0.8,N10*1.0)))</f>
        <v/>
      </c>
      <c r="P10" s="7" t="inlineStr">
        <is>
          <t>Dormitorio principal</t>
        </is>
      </c>
      <c r="Q10" s="7" t="inlineStr">
        <is>
          <t>Uso normal</t>
        </is>
      </c>
      <c r="R10" s="7" t="inlineStr">
        <is>
          <t>Ana Torres</t>
        </is>
      </c>
      <c r="S10" s="10">
        <f>IF(OR(K10="Dañado",K10="Falta"),"Sí","No")</f>
        <v/>
      </c>
    </row>
    <row r="11">
      <c r="A11" s="3" t="inlineStr">
        <is>
          <t>INV-009</t>
        </is>
      </c>
      <c r="B11" s="3" t="inlineStr">
        <is>
          <t>REF-CAT-48020C00033</t>
        </is>
      </c>
      <c r="C11" s="3" t="inlineStr">
        <is>
          <t>Gran Vía 45, Bilbao</t>
        </is>
      </c>
      <c r="D11" s="3" t="inlineStr">
        <is>
          <t>Inmobiliaria Torres SL (99887766D)</t>
        </is>
      </c>
      <c r="E11" s="3" t="inlineStr">
        <is>
          <t>Ana Torres</t>
        </is>
      </c>
      <c r="F11" s="3" t="inlineStr">
        <is>
          <t>Cocina</t>
        </is>
      </c>
      <c r="G11" s="3" t="inlineStr">
        <is>
          <t>Microondas</t>
        </is>
      </c>
      <c r="H11" s="3" t="inlineStr">
        <is>
          <t>Whirlpool MWF420SL</t>
        </is>
      </c>
      <c r="I11" s="3" t="inlineStr">
        <is>
          <t>SN-009-2022</t>
        </is>
      </c>
      <c r="J11" s="3" t="inlineStr">
        <is>
          <t>Bueno</t>
        </is>
      </c>
      <c r="K11" s="3" t="inlineStr">
        <is>
          <t>Regular</t>
        </is>
      </c>
      <c r="L11" s="4" t="n">
        <v>46143</v>
      </c>
      <c r="M11" s="4" t="n">
        <v>46188</v>
      </c>
      <c r="N11" s="5" t="n">
        <v>150</v>
      </c>
      <c r="O11" s="5">
        <f>IF(OR(K11="Dañado",K11="Falta"),N11*0.2,IF(K11="Regular",N11*0.5,IF(K11="Usado",N11*0.8,N11*1.0)))</f>
        <v/>
      </c>
      <c r="P11" s="3" t="inlineStr">
        <is>
          <t>Cocina</t>
        </is>
      </c>
      <c r="Q11" s="3" t="inlineStr">
        <is>
          <t>Puerta no cierra bien</t>
        </is>
      </c>
      <c r="R11" s="3" t="inlineStr">
        <is>
          <t>Pablo Romero</t>
        </is>
      </c>
      <c r="S11" s="6">
        <f>IF(OR(K11="Dañado",K11="Falta"),"Sí","No")</f>
        <v/>
      </c>
    </row>
    <row r="12">
      <c r="A12" s="7" t="inlineStr">
        <is>
          <t>INV-010</t>
        </is>
      </c>
      <c r="B12" s="7" t="inlineStr">
        <is>
          <t>REF-CAT-29067D00007</t>
        </is>
      </c>
      <c r="C12" s="7" t="inlineStr">
        <is>
          <t>Calle Larios 17, Málaga</t>
        </is>
      </c>
      <c r="D12" s="7" t="inlineStr">
        <is>
          <t>Gestora Romero SL (44332211E)</t>
        </is>
      </c>
      <c r="E12" s="7" t="inlineStr">
        <is>
          <t>Pablo Romero</t>
        </is>
      </c>
      <c r="F12" s="7" t="inlineStr">
        <is>
          <t>Salón</t>
        </is>
      </c>
      <c r="G12" s="7" t="inlineStr">
        <is>
          <t>Escritorio</t>
        </is>
      </c>
      <c r="H12" s="7" t="inlineStr">
        <is>
          <t>IKEA Micke</t>
        </is>
      </c>
      <c r="I12" s="7" t="inlineStr">
        <is>
          <t>SN-010-2026</t>
        </is>
      </c>
      <c r="J12" s="7" t="inlineStr">
        <is>
          <t>Bueno</t>
        </is>
      </c>
      <c r="K12" s="7" t="inlineStr">
        <is>
          <t>Bueno</t>
        </is>
      </c>
      <c r="L12" s="8" t="n">
        <v>46174</v>
      </c>
      <c r="M12" s="8" t="n">
        <v>46191</v>
      </c>
      <c r="N12" s="9" t="n">
        <v>180</v>
      </c>
      <c r="O12" s="9">
        <f>IF(OR(K12="Dañado",K12="Falta"),N12*0.2,IF(K12="Regular",N12*0.5,IF(K12="Usado",N12*0.8,N12*1.0)))</f>
        <v/>
      </c>
      <c r="P12" s="7" t="inlineStr">
        <is>
          <t>Estudio / Salón</t>
        </is>
      </c>
      <c r="Q12" s="7" t="inlineStr">
        <is>
          <t>Nuevo en entrega</t>
        </is>
      </c>
      <c r="R12" s="7" t="inlineStr">
        <is>
          <t>Lucía Navarro</t>
        </is>
      </c>
      <c r="S12" s="10">
        <f>IF(OR(K12="Dañado",K12="Falta"),"Sí","No")</f>
        <v/>
      </c>
    </row>
    <row r="13">
      <c r="M13" s="11" t="inlineStr">
        <is>
          <t>TOTAL</t>
        </is>
      </c>
      <c r="N13" s="12">
        <f>SUM(N3:N12)</f>
        <v/>
      </c>
      <c r="O13" s="12">
        <f>SUM(O3:O12)</f>
        <v/>
      </c>
    </row>
  </sheetData>
  <mergeCells count="1">
    <mergeCell ref="A1:S1"/>
  </mergeCells>
  <conditionalFormatting sqref="K3:K12">
    <cfRule type="expression" priority="1" dxfId="0" stopIfTrue="0">
      <formula>K3="Dañado"</formula>
    </cfRule>
    <cfRule type="expression" priority="2" dxfId="1" stopIfTrue="0">
      <formula>K3="Bueno"</formula>
    </cfRule>
    <cfRule type="expression" priority="3" dxfId="2" stopIfTrue="0">
      <formula>K3="Regular"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24" customWidth="1" min="2" max="2"/>
    <col width="24" customWidth="1" min="3" max="3"/>
    <col width="24" customWidth="1" min="4" max="4"/>
  </cols>
  <sheetData>
    <row r="1" ht="32" customHeight="1">
      <c r="A1" s="1" t="inlineStr">
        <is>
          <t>RESUMEN Y KPIs — INVENTARIO DE MOBILIARIO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13" t="inlineStr">
        <is>
          <t>Total de elementos</t>
        </is>
      </c>
      <c r="B4" s="14">
        <f>COUNTA(Inventario!G3:G12)</f>
        <v/>
      </c>
    </row>
    <row r="5">
      <c r="A5" s="15" t="inlineStr">
        <is>
          <t>Valor total de reposición (€)</t>
        </is>
      </c>
      <c r="B5" s="16">
        <f>SUM(Inventario!N3:N12)</f>
        <v/>
      </c>
    </row>
    <row r="6">
      <c r="A6" s="13" t="inlineStr">
        <is>
          <t>Valor total depreciado (€)</t>
        </is>
      </c>
      <c r="B6" s="16">
        <f>SUM(Inventario!O3:O12)</f>
        <v/>
      </c>
    </row>
    <row r="7">
      <c r="A7" s="15" t="inlineStr">
        <is>
          <t>% Elementos en estado Bueno</t>
        </is>
      </c>
      <c r="B7" s="17">
        <f>IFERROR(COUNTIF(Inventario!K3:K12,"Bueno")/COUNTA(Inventario!G3:G12),0)</f>
        <v/>
      </c>
    </row>
    <row r="8">
      <c r="A8" s="13" t="inlineStr">
        <is>
          <t>% Elementos en estado Usado</t>
        </is>
      </c>
      <c r="B8" s="17">
        <f>IFERROR(COUNTIF(Inventario!K3:K12,"Usado")/COUNTA(Inventario!G3:G12),0)</f>
        <v/>
      </c>
    </row>
    <row r="9">
      <c r="A9" s="15" t="inlineStr">
        <is>
          <t>% Elementos en estado Regular</t>
        </is>
      </c>
      <c r="B9" s="17">
        <f>IFERROR(COUNTIF(Inventario!K3:K12,"Regular")/COUNTA(Inventario!G3:G12),0)</f>
        <v/>
      </c>
    </row>
    <row r="10">
      <c r="A10" s="13" t="inlineStr">
        <is>
          <t>% Elementos en estado Dañado</t>
        </is>
      </c>
      <c r="B10" s="17">
        <f>IFERROR(COUNTIF(Inventario!K3:K12,"Dañado")/COUNTA(Inventario!G3:G12),0)</f>
        <v/>
      </c>
    </row>
    <row r="11">
      <c r="A11" s="15" t="inlineStr">
        <is>
          <t>Total incidencias abiertas</t>
        </is>
      </c>
      <c r="B11" s="14">
        <f>COUNTIF(Inventario!S3:S12,"Sí")</f>
        <v/>
      </c>
    </row>
    <row r="12">
      <c r="A12" s="13" t="inlineStr">
        <is>
          <t>% Incidencias abiertas</t>
        </is>
      </c>
      <c r="B12" s="17">
        <f>IFERROR(COUNTIF(Inventario!S3:S12,"Sí")/COUNTA(Inventario!G3:G12),0)</f>
        <v/>
      </c>
    </row>
    <row r="13">
      <c r="A13" s="15" t="inlineStr">
        <is>
          <t>Depreciación acumulada (€)</t>
        </is>
      </c>
      <c r="B13" s="16">
        <f>IFERROR(SUM(Inventario!N3:N12)-SUM(Inventario!O3:O12),0)</f>
        <v/>
      </c>
    </row>
    <row r="14"/>
    <row r="15">
      <c r="A15" s="18" t="inlineStr">
        <is>
          <t>Elementos por Categoría</t>
        </is>
      </c>
    </row>
    <row r="16">
      <c r="A16" s="2" t="inlineStr">
        <is>
          <t>Categoría</t>
        </is>
      </c>
      <c r="B16" s="2" t="inlineStr">
        <is>
          <t>Nº Elementos</t>
        </is>
      </c>
      <c r="C16" s="2" t="inlineStr">
        <is>
          <t>Valor Reposición (€)</t>
        </is>
      </c>
      <c r="D16" s="2" t="inlineStr">
        <is>
          <t>Valor Depreciado (€)</t>
        </is>
      </c>
    </row>
    <row r="17">
      <c r="A17" s="15" t="inlineStr">
        <is>
          <t>Salón</t>
        </is>
      </c>
      <c r="B17" s="6">
        <f>COUNTIF(Inventario!F3:F12,A17)</f>
        <v/>
      </c>
      <c r="C17" s="5">
        <f>IFERROR(SUMIF(Inventario!F3:F12,A17,Inventario!N3:N12),0)</f>
        <v/>
      </c>
      <c r="D17" s="5">
        <f>IFERROR(SUMIF(Inventario!F3:F12,A17,Inventario!O3:O12),0)</f>
        <v/>
      </c>
    </row>
    <row r="18">
      <c r="A18" s="13" t="inlineStr">
        <is>
          <t>Dormitorio</t>
        </is>
      </c>
      <c r="B18" s="10">
        <f>COUNTIF(Inventario!F3:F12,A18)</f>
        <v/>
      </c>
      <c r="C18" s="9">
        <f>IFERROR(SUMIF(Inventario!F3:F12,A18,Inventario!N3:N12),0)</f>
        <v/>
      </c>
      <c r="D18" s="9">
        <f>IFERROR(SUMIF(Inventario!F3:F12,A18,Inventario!O3:O12),0)</f>
        <v/>
      </c>
    </row>
    <row r="19">
      <c r="A19" s="15" t="inlineStr">
        <is>
          <t>Cocina</t>
        </is>
      </c>
      <c r="B19" s="6">
        <f>COUNTIF(Inventario!F3:F12,A19)</f>
        <v/>
      </c>
      <c r="C19" s="5">
        <f>IFERROR(SUMIF(Inventario!F3:F12,A19,Inventario!N3:N12),0)</f>
        <v/>
      </c>
      <c r="D19" s="5">
        <f>IFERROR(SUMIF(Inventario!F3:F12,A19,Inventario!O3:O12),0)</f>
        <v/>
      </c>
    </row>
    <row r="20">
      <c r="A20" s="13" t="inlineStr">
        <is>
          <t>Baño</t>
        </is>
      </c>
      <c r="B20" s="10">
        <f>COUNTIF(Inventario!F3:F12,A20)</f>
        <v/>
      </c>
      <c r="C20" s="9">
        <f>IFERROR(SUMIF(Inventario!F3:F12,A20,Inventario!N3:N12),0)</f>
        <v/>
      </c>
      <c r="D20" s="9">
        <f>IFERROR(SUMIF(Inventario!F3:F12,A20,Inventario!O3:O12),0)</f>
        <v/>
      </c>
    </row>
    <row r="21">
      <c r="A21" s="15" t="inlineStr">
        <is>
          <t>Terraza</t>
        </is>
      </c>
      <c r="B21" s="6">
        <f>COUNTIF(Inventario!F3:F12,A21)</f>
        <v/>
      </c>
      <c r="C21" s="5">
        <f>IFERROR(SUMIF(Inventario!F3:F12,A21,Inventario!N3:N12),0)</f>
        <v/>
      </c>
      <c r="D21" s="5">
        <f>IFERROR(SUMIF(Inventario!F3:F12,A21,Inventario!O3:O12),0)</f>
        <v/>
      </c>
    </row>
    <row r="22"/>
    <row r="23"/>
    <row r="24"/>
    <row r="25"/>
    <row r="26"/>
    <row r="27"/>
    <row r="28"/>
    <row r="29"/>
    <row r="30">
      <c r="A30" s="19" t="inlineStr">
        <is>
          <t>Estado</t>
        </is>
      </c>
      <c r="B30" s="19" t="inlineStr">
        <is>
          <t>Nº</t>
        </is>
      </c>
    </row>
    <row r="31">
      <c r="A31" s="20" t="inlineStr">
        <is>
          <t>Bueno</t>
        </is>
      </c>
      <c r="B31" s="21">
        <f>COUNTIF(Inventario!K3:K12,A31)</f>
        <v/>
      </c>
    </row>
    <row r="32">
      <c r="A32" s="20" t="inlineStr">
        <is>
          <t>Usado</t>
        </is>
      </c>
      <c r="B32" s="21">
        <f>COUNTIF(Inventario!K3:K12,A32)</f>
        <v/>
      </c>
    </row>
    <row r="33">
      <c r="A33" s="20" t="inlineStr">
        <is>
          <t>Regular</t>
        </is>
      </c>
      <c r="B33" s="21">
        <f>COUNTIF(Inventario!K3:K12,A33)</f>
        <v/>
      </c>
    </row>
    <row r="34">
      <c r="A34" s="20" t="inlineStr">
        <is>
          <t>Dañado</t>
        </is>
      </c>
      <c r="B34" s="21">
        <f>COUNTIF(Inventario!K3:K12,A34)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  <col width="20" customWidth="1" min="4" max="4"/>
    <col width="16" customWidth="1" min="5" max="5"/>
    <col width="16" customWidth="1" min="6" max="6"/>
    <col width="22" customWidth="1" min="7" max="7"/>
    <col width="32" customWidth="1" min="8" max="8"/>
    <col width="22" customWidth="1" min="9" max="9"/>
  </cols>
  <sheetData>
    <row r="1" ht="30" customHeight="1">
      <c r="A1" s="1" t="inlineStr">
        <is>
          <t>HISTÓRICO DE MOVIMIENTOS — INVENTARIO DE MOBILIARIO</t>
        </is>
      </c>
    </row>
    <row r="2" ht="32" customHeight="1">
      <c r="A2" s="2" t="inlineStr">
        <is>
          <t>Fecha</t>
        </is>
      </c>
      <c r="B2" s="2" t="inlineStr">
        <is>
          <t>ID Inventario</t>
        </is>
      </c>
      <c r="C2" s="2" t="inlineStr">
        <is>
          <t>Elemento</t>
        </is>
      </c>
      <c r="D2" s="2" t="inlineStr">
        <is>
          <t>Tipo de Movimiento</t>
        </is>
      </c>
      <c r="E2" s="2" t="inlineStr">
        <is>
          <t>Estado Anterior</t>
        </is>
      </c>
      <c r="F2" s="2" t="inlineStr">
        <is>
          <t>Estado Nuevo</t>
        </is>
      </c>
      <c r="G2" s="2" t="inlineStr">
        <is>
          <t>Coste Reparación (€)</t>
        </is>
      </c>
      <c r="H2" s="2" t="inlineStr">
        <is>
          <t>Observaciones</t>
        </is>
      </c>
      <c r="I2" s="2" t="inlineStr">
        <is>
          <t>Técnico / Gestor</t>
        </is>
      </c>
    </row>
    <row r="3">
      <c r="A3" s="4" t="n">
        <v>46037</v>
      </c>
      <c r="B3" s="3" t="inlineStr">
        <is>
          <t>INV-001</t>
        </is>
      </c>
      <c r="C3" s="3" t="inlineStr">
        <is>
          <t>Sofá 3 plazas</t>
        </is>
      </c>
      <c r="D3" s="3" t="inlineStr">
        <is>
          <t>Alta</t>
        </is>
      </c>
      <c r="E3" s="3" t="inlineStr">
        <is>
          <t>-</t>
        </is>
      </c>
      <c r="F3" s="3" t="inlineStr">
        <is>
          <t>Bueno</t>
        </is>
      </c>
      <c r="G3" s="5" t="n">
        <v>0</v>
      </c>
      <c r="H3" s="3" t="inlineStr">
        <is>
          <t>Alta inicial contrato</t>
        </is>
      </c>
      <c r="I3" s="3" t="inlineStr">
        <is>
          <t>Laura Fernández</t>
        </is>
      </c>
    </row>
    <row r="4">
      <c r="A4" s="8" t="n">
        <v>46037</v>
      </c>
      <c r="B4" s="7" t="inlineStr">
        <is>
          <t>INV-002</t>
        </is>
      </c>
      <c r="C4" s="7" t="inlineStr">
        <is>
          <t>Mesa de comedor</t>
        </is>
      </c>
      <c r="D4" s="7" t="inlineStr">
        <is>
          <t>Alta</t>
        </is>
      </c>
      <c r="E4" s="7" t="inlineStr">
        <is>
          <t>-</t>
        </is>
      </c>
      <c r="F4" s="7" t="inlineStr">
        <is>
          <t>Bueno</t>
        </is>
      </c>
      <c r="G4" s="9" t="n">
        <v>0</v>
      </c>
      <c r="H4" s="7" t="inlineStr">
        <is>
          <t>Alta inicial contrato</t>
        </is>
      </c>
      <c r="I4" s="7" t="inlineStr">
        <is>
          <t>Laura Fernández</t>
        </is>
      </c>
    </row>
    <row r="5">
      <c r="A5" s="4" t="n">
        <v>46054</v>
      </c>
      <c r="B5" s="3" t="inlineStr">
        <is>
          <t>INV-003</t>
        </is>
      </c>
      <c r="C5" s="3" t="inlineStr">
        <is>
          <t>Cama doble</t>
        </is>
      </c>
      <c r="D5" s="3" t="inlineStr">
        <is>
          <t>Alta</t>
        </is>
      </c>
      <c r="E5" s="3" t="inlineStr">
        <is>
          <t>-</t>
        </is>
      </c>
      <c r="F5" s="3" t="inlineStr">
        <is>
          <t>Bueno</t>
        </is>
      </c>
      <c r="G5" s="5" t="n">
        <v>0</v>
      </c>
      <c r="H5" s="3" t="inlineStr">
        <is>
          <t>Alta inicial contrato</t>
        </is>
      </c>
      <c r="I5" s="3" t="inlineStr">
        <is>
          <t>José Martínez</t>
        </is>
      </c>
    </row>
    <row r="6">
      <c r="A6" s="8" t="n">
        <v>46091</v>
      </c>
      <c r="B6" s="7" t="inlineStr">
        <is>
          <t>INV-005</t>
        </is>
      </c>
      <c r="C6" s="7" t="inlineStr">
        <is>
          <t>Lavadora</t>
        </is>
      </c>
      <c r="D6" s="7" t="inlineStr">
        <is>
          <t>Alta</t>
        </is>
      </c>
      <c r="E6" s="7" t="inlineStr">
        <is>
          <t>-</t>
        </is>
      </c>
      <c r="F6" s="7" t="inlineStr">
        <is>
          <t>Bueno</t>
        </is>
      </c>
      <c r="G6" s="9" t="n">
        <v>0</v>
      </c>
      <c r="H6" s="7" t="inlineStr">
        <is>
          <t>Alta en nuevo contrato Sevilla</t>
        </is>
      </c>
      <c r="I6" s="7" t="inlineStr">
        <is>
          <t>Ana Torres</t>
        </is>
      </c>
    </row>
    <row r="7">
      <c r="A7" s="4" t="n">
        <v>46132</v>
      </c>
      <c r="B7" s="3" t="inlineStr">
        <is>
          <t>INV-004</t>
        </is>
      </c>
      <c r="C7" s="3" t="inlineStr">
        <is>
          <t>Armario</t>
        </is>
      </c>
      <c r="D7" s="3" t="inlineStr">
        <is>
          <t>Revisión</t>
        </is>
      </c>
      <c r="E7" s="3" t="inlineStr">
        <is>
          <t>Bueno</t>
        </is>
      </c>
      <c r="F7" s="3" t="inlineStr">
        <is>
          <t>Regular</t>
        </is>
      </c>
      <c r="G7" s="5" t="n">
        <v>0</v>
      </c>
      <c r="H7" s="3" t="inlineStr">
        <is>
          <t>Riel deteriorado detectado</t>
        </is>
      </c>
      <c r="I7" s="3" t="inlineStr">
        <is>
          <t>José Martínez</t>
        </is>
      </c>
    </row>
    <row r="8">
      <c r="A8" s="8" t="n">
        <v>46152</v>
      </c>
      <c r="B8" s="7" t="inlineStr">
        <is>
          <t>INV-002</t>
        </is>
      </c>
      <c r="C8" s="7" t="inlineStr">
        <is>
          <t>Mesa de comedor</t>
        </is>
      </c>
      <c r="D8" s="7" t="inlineStr">
        <is>
          <t>Revisión</t>
        </is>
      </c>
      <c r="E8" s="7" t="inlineStr">
        <is>
          <t>Bueno</t>
        </is>
      </c>
      <c r="F8" s="7" t="inlineStr">
        <is>
          <t>Usado</t>
        </is>
      </c>
      <c r="G8" s="9" t="n">
        <v>0</v>
      </c>
      <c r="H8" s="7" t="inlineStr">
        <is>
          <t>Arañazo superficial</t>
        </is>
      </c>
      <c r="I8" s="7" t="inlineStr">
        <is>
          <t>Carmen Ruiz</t>
        </is>
      </c>
    </row>
    <row r="9">
      <c r="A9" s="4" t="n">
        <v>46162</v>
      </c>
      <c r="B9" s="3" t="inlineStr">
        <is>
          <t>INV-006</t>
        </is>
      </c>
      <c r="C9" s="3" t="inlineStr">
        <is>
          <t>Nevera</t>
        </is>
      </c>
      <c r="D9" s="3" t="inlineStr">
        <is>
          <t>Reparación</t>
        </is>
      </c>
      <c r="E9" s="3" t="inlineStr">
        <is>
          <t>Bueno</t>
        </is>
      </c>
      <c r="F9" s="3" t="inlineStr">
        <is>
          <t>Dañado</t>
        </is>
      </c>
      <c r="G9" s="5" t="n">
        <v>180</v>
      </c>
      <c r="H9" s="3" t="inlineStr">
        <is>
          <t>Fallo compresor, pendiente revisión técnica</t>
        </is>
      </c>
      <c r="I9" s="3" t="inlineStr">
        <is>
          <t>Pablo Romero</t>
        </is>
      </c>
    </row>
    <row r="10">
      <c r="A10" s="8" t="n">
        <v>46174</v>
      </c>
      <c r="B10" s="7" t="inlineStr">
        <is>
          <t>INV-009</t>
        </is>
      </c>
      <c r="C10" s="7" t="inlineStr">
        <is>
          <t>Microondas</t>
        </is>
      </c>
      <c r="D10" s="7" t="inlineStr">
        <is>
          <t>Revisión</t>
        </is>
      </c>
      <c r="E10" s="7" t="inlineStr">
        <is>
          <t>Bueno</t>
        </is>
      </c>
      <c r="F10" s="7" t="inlineStr">
        <is>
          <t>Regular</t>
        </is>
      </c>
      <c r="G10" s="9" t="n">
        <v>0</v>
      </c>
      <c r="H10" s="7" t="inlineStr">
        <is>
          <t>Puerta no cierra correctamente</t>
        </is>
      </c>
      <c r="I10" s="7" t="inlineStr">
        <is>
          <t>Pablo Romero</t>
        </is>
      </c>
    </row>
    <row r="11">
      <c r="A11" s="4" t="n">
        <v>46183</v>
      </c>
      <c r="B11" s="3" t="inlineStr">
        <is>
          <t>INV-007</t>
        </is>
      </c>
      <c r="C11" s="3" t="inlineStr">
        <is>
          <t>Televisor 55"</t>
        </is>
      </c>
      <c r="D11" s="3" t="inlineStr">
        <is>
          <t>Alta</t>
        </is>
      </c>
      <c r="E11" s="3" t="inlineStr">
        <is>
          <t>-</t>
        </is>
      </c>
      <c r="F11" s="3" t="inlineStr">
        <is>
          <t>Bueno</t>
        </is>
      </c>
      <c r="G11" s="5" t="n">
        <v>0</v>
      </c>
      <c r="H11" s="3" t="inlineStr">
        <is>
          <t>Alta en nuevo contrato Valencia</t>
        </is>
      </c>
      <c r="I11" s="3" t="inlineStr">
        <is>
          <t>Ana Torres</t>
        </is>
      </c>
    </row>
    <row r="12">
      <c r="A12" s="8" t="n">
        <v>46188</v>
      </c>
      <c r="B12" s="7" t="inlineStr">
        <is>
          <t>INV-009</t>
        </is>
      </c>
      <c r="C12" s="7" t="inlineStr">
        <is>
          <t>Microondas</t>
        </is>
      </c>
      <c r="D12" s="7" t="inlineStr">
        <is>
          <t>Reparación</t>
        </is>
      </c>
      <c r="E12" s="7" t="inlineStr">
        <is>
          <t>Regular</t>
        </is>
      </c>
      <c r="F12" s="7" t="inlineStr">
        <is>
          <t>Regular</t>
        </is>
      </c>
      <c r="G12" s="9" t="n">
        <v>45</v>
      </c>
      <c r="H12" s="7" t="inlineStr">
        <is>
          <t>Revisión técnica, pendiente pieza</t>
        </is>
      </c>
      <c r="I12" s="7" t="inlineStr">
        <is>
          <t>Lucía Navarro</t>
        </is>
      </c>
    </row>
    <row r="13">
      <c r="A13" s="22" t="inlineStr">
        <is>
          <t>Coste total reparaciones:</t>
        </is>
      </c>
      <c r="G13" s="23">
        <f>SUM(G3:G12)</f>
        <v/>
      </c>
    </row>
    <row r="14">
      <c r="A14" s="24" t="inlineStr">
        <is>
          <t>Revisiones en 2026:</t>
        </is>
      </c>
      <c r="G14" s="25">
        <f>COUNTIFS(A3:A12,"&gt;="&amp;DATE(2026,1,1),A3:A12,"&lt;="&amp;DATE(2026,12,31))</f>
        <v/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0" customWidth="1" min="1" max="1"/>
    <col width="30" customWidth="1" min="2" max="2"/>
  </cols>
  <sheetData>
    <row r="1" ht="32" customHeight="1">
      <c r="A1" s="1" t="inlineStr">
        <is>
          <t>INSTRUCCIONES DE USO — INVENTARIO DE MOBILIARIO</t>
        </is>
      </c>
    </row>
    <row r="2" ht="16" customHeight="1">
      <c r="A2" s="26" t="inlineStr"/>
    </row>
    <row r="3">
      <c r="A3" s="27" t="inlineStr">
        <is>
          <t>📋 GUÍA DE USO DEL LIBRO DE INVENTARIO</t>
        </is>
      </c>
    </row>
    <row r="4" ht="16" customHeight="1">
      <c r="A4" s="26" t="inlineStr"/>
    </row>
    <row r="5" ht="20" customHeight="1">
      <c r="A5" s="28" t="inlineStr">
        <is>
          <t>1. REGISTRAR UN NUEVO ELEMENTO</t>
        </is>
      </c>
    </row>
    <row r="6" ht="16" customHeight="1">
      <c r="A6" s="26" t="inlineStr">
        <is>
          <t xml:space="preserve">   Acceda a la hoja «Inventario» y añada una nueva fila al final del listado.</t>
        </is>
      </c>
    </row>
    <row r="7" ht="16" customHeight="1">
      <c r="A7" s="29" t="inlineStr">
        <is>
          <t xml:space="preserve">   Rellene todos los campos: ID Inventario (formato INV-XXX), referencia catastral,</t>
        </is>
      </c>
    </row>
    <row r="8" ht="16" customHeight="1">
      <c r="A8" s="26" t="inlineStr">
        <is>
          <t xml:space="preserve">   dirección, arrendador, arrendatario, categoría, elemento, marca/modelo, nº serie,</t>
        </is>
      </c>
    </row>
    <row r="9" ht="16" customHeight="1">
      <c r="A9" s="29" t="inlineStr">
        <is>
          <t xml:space="preserve">   estado al inicio, fecha de alta y ubicación dentro de la vivienda.</t>
        </is>
      </c>
    </row>
    <row r="10" ht="16" customHeight="1">
      <c r="A10" s="26" t="inlineStr">
        <is>
          <t xml:space="preserve">   Las columnas «Valor Depreciado» e «Incidencia Abierta» se calculan automáticamente.</t>
        </is>
      </c>
    </row>
    <row r="11" ht="16" customHeight="1">
      <c r="A11" s="29" t="inlineStr"/>
    </row>
    <row r="12" ht="20" customHeight="1">
      <c r="A12" s="28" t="inlineStr">
        <is>
          <t>2. ACTUALIZAR ESTADO E INCIDENCIAS</t>
        </is>
      </c>
    </row>
    <row r="13" ht="16" customHeight="1">
      <c r="A13" s="29" t="inlineStr">
        <is>
          <t xml:space="preserve">   Modifique la columna «Estado Actual» (columna K) para reflejar el estado del elemento.</t>
        </is>
      </c>
    </row>
    <row r="14" ht="16" customHeight="1">
      <c r="A14" s="26" t="inlineStr">
        <is>
          <t xml:space="preserve">   Estados permitidos: Bueno / Usado / Regular / Dañado / Falta.</t>
        </is>
      </c>
    </row>
    <row r="15" ht="16" customHeight="1">
      <c r="A15" s="29" t="inlineStr">
        <is>
          <t xml:space="preserve">   Al cambiar a «Dañado» o «Falta», la columna «Incidencia Abierta» marcará «Sí».</t>
        </is>
      </c>
    </row>
    <row r="16" ht="16" customHeight="1">
      <c r="A16" s="26" t="inlineStr">
        <is>
          <t xml:space="preserve">   Registre el cambio también en la hoja «Histórico» con fecha, tipo de movimiento</t>
        </is>
      </c>
    </row>
    <row r="17" ht="16" customHeight="1">
      <c r="A17" s="29" t="inlineStr">
        <is>
          <t xml:space="preserve">   y técnico responsable.</t>
        </is>
      </c>
    </row>
    <row r="18" ht="16" customHeight="1">
      <c r="A18" s="26" t="inlineStr"/>
    </row>
    <row r="19" ht="20" customHeight="1">
      <c r="A19" s="28" t="inlineStr">
        <is>
          <t>3. CRITERIO DE VALORACIÓN (DEPRECIACIÓN)</t>
        </is>
      </c>
    </row>
    <row r="20" ht="16" customHeight="1">
      <c r="A20" s="26" t="inlineStr">
        <is>
          <t xml:space="preserve">   • Bueno   → 100% del valor de reposición</t>
        </is>
      </c>
    </row>
    <row r="21" ht="16" customHeight="1">
      <c r="A21" s="29" t="inlineStr">
        <is>
          <t xml:space="preserve">   • Usado   →  80% del valor de reposición</t>
        </is>
      </c>
    </row>
    <row r="22" ht="16" customHeight="1">
      <c r="A22" s="26" t="inlineStr">
        <is>
          <t xml:space="preserve">   • Regular →  50% del valor de reposición</t>
        </is>
      </c>
    </row>
    <row r="23" ht="16" customHeight="1">
      <c r="A23" s="29" t="inlineStr">
        <is>
          <t xml:space="preserve">   • Dañado  →  20% del valor de reposición</t>
        </is>
      </c>
    </row>
    <row r="24" ht="16" customHeight="1">
      <c r="A24" s="26" t="inlineStr">
        <is>
          <t xml:space="preserve">   • Falta   →   0% del valor de reposición (pérdida total)</t>
        </is>
      </c>
    </row>
    <row r="25" ht="16" customHeight="1">
      <c r="A25" s="29" t="inlineStr"/>
    </row>
    <row r="26" ht="20" customHeight="1">
      <c r="A26" s="28" t="inlineStr">
        <is>
          <t>4. HOJA «RESUMEN»</t>
        </is>
      </c>
    </row>
    <row r="27" ht="16" customHeight="1">
      <c r="A27" s="29" t="inlineStr">
        <is>
          <t xml:space="preserve">   Muestra KPIs automáticos: total elementos, valor de reposición y depreciado,</t>
        </is>
      </c>
    </row>
    <row r="28" ht="16" customHeight="1">
      <c r="A28" s="26" t="inlineStr">
        <is>
          <t xml:space="preserve">   porcentaje de incidencias abiertas y tabla de elementos por categoría.</t>
        </is>
      </c>
    </row>
    <row r="29" ht="16" customHeight="1">
      <c r="A29" s="29" t="inlineStr">
        <is>
          <t xml:space="preserve">   Los gráficos se actualizan automáticamente al modificar datos en «Inventario».</t>
        </is>
      </c>
    </row>
    <row r="30" ht="16" customHeight="1">
      <c r="A30" s="26" t="inlineStr"/>
    </row>
    <row r="31" ht="20" customHeight="1">
      <c r="A31" s="28" t="inlineStr">
        <is>
          <t>5. HOJA «HISTÓRICO»</t>
        </is>
      </c>
    </row>
    <row r="32" ht="16" customHeight="1">
      <c r="A32" s="26" t="inlineStr">
        <is>
          <t xml:space="preserve">   Registre cada alta, revisión, reparación o baja con fecha y gestor responsable.</t>
        </is>
      </c>
    </row>
    <row r="33" ht="16" customHeight="1">
      <c r="A33" s="29" t="inlineStr">
        <is>
          <t xml:space="preserve">   La fórmula al final de la columna G calcula el coste total de reparaciones.</t>
        </is>
      </c>
    </row>
    <row r="34" ht="16" customHeight="1">
      <c r="A34" s="26" t="inlineStr"/>
    </row>
    <row r="35" ht="16" customHeight="1">
      <c r="A35" s="29" t="inlineStr">
        <is>
          <t>6. NOTA LEGAL — LAU (Ley de Arrendamientos Urbanos)</t>
        </is>
      </c>
    </row>
    <row r="36" ht="16" customHeight="1">
      <c r="A36" s="26" t="inlineStr">
        <is>
          <t xml:space="preserve">   Este inventario debe adjuntarse como ANEXO al contrato de arrendamiento.</t>
        </is>
      </c>
    </row>
    <row r="37" ht="20" customHeight="1">
      <c r="A37" s="28" t="inlineStr">
        <is>
          <t xml:space="preserve">   Sirve como documento acreditativo del estado del mobiliario en la entrega</t>
        </is>
      </c>
    </row>
    <row r="38" ht="16" customHeight="1">
      <c r="A38" s="26" t="inlineStr">
        <is>
          <t xml:space="preserve">   de llaves y es esencial para resolver discrepancias sobre la fianza,</t>
        </is>
      </c>
    </row>
    <row r="39" ht="16" customHeight="1">
      <c r="A39" s="29" t="inlineStr">
        <is>
          <t xml:space="preserve">   conforme al artículo 36 de la LAU (Ley 29/1994, de 24 de noviembre).</t>
        </is>
      </c>
    </row>
    <row r="40" ht="16" customHeight="1">
      <c r="A40" s="26" t="inlineStr">
        <is>
          <t xml:space="preserve">   Se recomienda que ambas partes (arrendador y arrendatario) firmen el</t>
        </is>
      </c>
    </row>
    <row r="41" ht="16" customHeight="1">
      <c r="A41" s="29" t="inlineStr">
        <is>
          <t xml:space="preserve">   inventario en cada revisión anual.</t>
        </is>
      </c>
    </row>
    <row r="42" ht="16" customHeight="1">
      <c r="A42" s="26" t="inlineStr"/>
    </row>
    <row r="43" ht="16" customHeight="1">
      <c r="A43" s="29" t="inlineStr">
        <is>
          <t>7. FORMATOS Y CONVENCIONES</t>
        </is>
      </c>
    </row>
    <row r="44" ht="20" customHeight="1">
      <c r="A44" s="28" t="inlineStr">
        <is>
          <t xml:space="preserve">   • Fechas: DD/MM/AAAA (formato español)</t>
        </is>
      </c>
    </row>
    <row r="45" ht="16" customHeight="1">
      <c r="A45" s="29" t="inlineStr">
        <is>
          <t xml:space="preserve">   • Moneda: 1.234,56 € (punto = miles, coma = decimales)</t>
        </is>
      </c>
    </row>
    <row r="46" ht="16" customHeight="1">
      <c r="A46" s="26" t="inlineStr">
        <is>
          <t xml:space="preserve">   • NIF arrendador: 8 dígitos + letra (ej. 12345678Z)</t>
        </is>
      </c>
    </row>
    <row r="47" ht="16" customHeight="1">
      <c r="A47" s="29" t="inlineStr">
        <is>
          <t xml:space="preserve">   • Referencia catastral: según Catastro (ej. REF-CAT-28900G00001)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2026-06-19T11:29:49Z</dcterms:created>
  <dcterms:modified xmlns:dcterms="http://purl.org/dc/terms/" xmlns:xsi="http://www.w3.org/2001/XMLSchema-instance" xsi:type="dcterms:W3CDTF">2026-06-19T11:29:49Z</dcterms:modified>
</cp:coreProperties>
</file>