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Gastos_Compra" sheetId="2" state="visible" r:id="rId2"/>
    <sheet xmlns:r="http://schemas.openxmlformats.org/officeDocument/2006/relationships" name="Guí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0,00%"/>
    <numFmt numFmtId="166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i val="1"/>
      <color rgb="00475569"/>
    </font>
    <font>
      <name val="Calibri"/>
      <b val="1"/>
      <color rgb="00FFFFFF"/>
      <sz val="11"/>
    </font>
    <font>
      <b val="1"/>
      <color rgb="000F172A"/>
    </font>
    <font>
      <b val="1"/>
    </font>
  </fonts>
  <fills count="8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E2E8F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0" fontId="0" fillId="3" borderId="1" applyAlignment="1" pivotButton="0" quotePrefix="0" xfId="0">
      <alignment horizontal="left" vertical="center" wrapText="1"/>
    </xf>
    <xf numFmtId="164" fontId="4" fillId="3" borderId="1" pivotButton="0" quotePrefix="0" xfId="0"/>
    <xf numFmtId="0" fontId="0" fillId="3" borderId="1" pivotButton="0" quotePrefix="0" xfId="0"/>
    <xf numFmtId="0" fontId="0" fillId="4" borderId="1" applyAlignment="1" pivotButton="0" quotePrefix="0" xfId="0">
      <alignment horizontal="left" vertical="center" wrapText="1"/>
    </xf>
    <xf numFmtId="164" fontId="4" fillId="4" borderId="1" pivotButton="0" quotePrefix="0" xfId="0"/>
    <xf numFmtId="0" fontId="0" fillId="4" borderId="1" pivotButton="0" quotePrefix="0" xfId="0"/>
    <xf numFmtId="165" fontId="4" fillId="4" borderId="1" pivotButton="0" quotePrefix="0" xfId="0"/>
    <xf numFmtId="1" fontId="4" fillId="3" borderId="1" pivotButton="0" quotePrefix="0" xfId="0"/>
    <xf numFmtId="1" fontId="4" fillId="4" borderId="1" pivotButton="0" quotePrefix="0" xfId="0"/>
    <xf numFmtId="0" fontId="5" fillId="5" borderId="1" pivotButton="0" quotePrefix="0" xfId="0"/>
    <xf numFmtId="164" fontId="0" fillId="3" borderId="1" pivotButton="0" quotePrefix="0" xfId="0"/>
    <xf numFmtId="164" fontId="0" fillId="4" borderId="1" pivotButton="0" quotePrefix="0" xfId="0"/>
    <xf numFmtId="0" fontId="3" fillId="6" borderId="1" applyAlignment="1" pivotButton="0" quotePrefix="0" xfId="0">
      <alignment horizontal="center" vertical="center" wrapText="1"/>
    </xf>
    <xf numFmtId="165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165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3" fillId="6" borderId="1" pivotButton="0" quotePrefix="0" xfId="0"/>
    <xf numFmtId="166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4" fontId="5" fillId="4" borderId="1" pivotButton="0" quotePrefix="0" xfId="0"/>
    <xf numFmtId="166" fontId="0" fillId="3" borderId="1" pivotButton="0" quotePrefix="0" xfId="0"/>
    <xf numFmtId="164" fontId="5" fillId="3" borderId="1" pivotButton="0" quotePrefix="0" xfId="0"/>
    <xf numFmtId="0" fontId="5" fillId="7" borderId="1" pivotButton="0" quotePrefix="0" xfId="0"/>
    <xf numFmtId="164" fontId="5" fillId="7" borderId="1" pivotButton="0" quotePrefix="0" xfId="0"/>
    <xf numFmtId="165" fontId="5" fillId="7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Precio compra vs Gastos totales por operación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'Gastos_Compra'!$A$3:$A$12</f>
            </numRef>
          </cat>
          <val>
            <numRef>
              <f>'Gastos_Compra'!$H$2:$H$11</f>
            </numRef>
          </val>
        </ser>
        <ser>
          <idx val="1"/>
          <order val="1"/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'Gastos_Compra'!$A$3:$A$12</f>
            </numRef>
          </cat>
          <val>
            <numRef>
              <f>'Gastos_Compra'!$Q$2:$Q$11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Operación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media de los componentes del gasto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'Resumen'!$A$37:$A$43</f>
            </numRef>
          </cat>
          <val>
            <numRef>
              <f>'Resumen'!$B$37:$B$43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del coste total por fecha de compra</a:t>
            </a:r>
          </a:p>
        </rich>
      </tx>
    </title>
    <plotArea>
      <lineChart>
        <grouping val="standard"/>
        <ser>
          <idx val="0"/>
          <order val="0"/>
          <tx>
            <strRef>
              <f>'Gastos_Compra'!S2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'Gastos_Compra'!$B$3:$B$12</f>
            </numRef>
          </cat>
          <val>
            <numRef>
              <f>'Gastos_Compra'!$S$3:$S$12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 de compra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Coste total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41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PANEL EJECUTIVO — GASTOS DE COMPRA DE VIVIENDA DE SEGUNDA MANO</t>
        </is>
      </c>
    </row>
    <row r="2">
      <c r="A2" s="2" t="inlineStr">
        <is>
          <t>Cuadro de indicadores sobre 10 operaciones de compraventa (España, 2026)</t>
        </is>
      </c>
    </row>
    <row r="3"/>
    <row r="4">
      <c r="A4" s="3" t="inlineStr">
        <is>
          <t>INDICADORES CLAVE (KPI)</t>
        </is>
      </c>
      <c r="B4" s="32" t="n"/>
      <c r="C4" s="33" t="n"/>
    </row>
    <row r="5">
      <c r="A5" s="5" t="inlineStr">
        <is>
          <t>Precio medio de compra (€)</t>
        </is>
      </c>
      <c r="B5" s="6">
        <f>AVERAGE(Gastos_Compra!H2:H11)</f>
        <v/>
      </c>
      <c r="C5" s="7" t="n"/>
    </row>
    <row r="6">
      <c r="A6" s="8" t="inlineStr">
        <is>
          <t>ITP medio (€)</t>
        </is>
      </c>
      <c r="B6" s="9">
        <f>AVERAGE(Gastos_Compra!J2:J11)</f>
        <v/>
      </c>
      <c r="C6" s="10" t="n"/>
    </row>
    <row r="7">
      <c r="A7" s="5" t="inlineStr">
        <is>
          <t>Gasto total medio (€)</t>
        </is>
      </c>
      <c r="B7" s="6">
        <f>AVERAGE(Gastos_Compra!Q2:Q11)</f>
        <v/>
      </c>
      <c r="C7" s="7" t="n"/>
    </row>
    <row r="8">
      <c r="A8" s="8" t="inlineStr">
        <is>
          <t>Máximo coste total (€)</t>
        </is>
      </c>
      <c r="B8" s="9">
        <f>MAX(Gastos_Compra!S2:S11)</f>
        <v/>
      </c>
      <c r="C8" s="10" t="n"/>
    </row>
    <row r="9">
      <c r="A9" s="5" t="inlineStr">
        <is>
          <t>Mínimo coste total (€)</t>
        </is>
      </c>
      <c r="B9" s="6">
        <f>MIN(Gastos_Compra!S2:S11)</f>
        <v/>
      </c>
      <c r="C9" s="7" t="n"/>
    </row>
    <row r="10">
      <c r="A10" s="8" t="inlineStr">
        <is>
          <t>% medio de gastos s/precio</t>
        </is>
      </c>
      <c r="B10" s="11">
        <f>AVERAGE(Gastos_Compra!R2:R11)</f>
        <v/>
      </c>
      <c r="C10" s="10" t="n"/>
    </row>
    <row r="11">
      <c r="A11" s="5" t="inlineStr">
        <is>
          <t>Nº de operaciones</t>
        </is>
      </c>
      <c r="B11" s="12">
        <f>COUNTA(Gastos_Compra!A2:A11)</f>
        <v/>
      </c>
      <c r="C11" s="7" t="n"/>
    </row>
    <row r="12">
      <c r="A12" s="8" t="inlineStr">
        <is>
          <t>Operaciones con gastos &gt; 10%</t>
        </is>
      </c>
      <c r="B12" s="13">
        <f>COUNTIF(Gastos_Compra!R2:R11,"&gt;0,1")</f>
        <v/>
      </c>
      <c r="C12" s="10" t="n"/>
    </row>
    <row r="13"/>
    <row r="14">
      <c r="A14" s="3" t="inlineStr">
        <is>
          <t>CONSULTA POR ID DE OPERACIÓN</t>
        </is>
      </c>
      <c r="B14" s="32" t="n"/>
      <c r="C14" s="33" t="n"/>
    </row>
    <row r="15">
      <c r="A15" s="4" t="inlineStr">
        <is>
          <t>ID Operación a consultar:</t>
        </is>
      </c>
      <c r="B15" s="14" t="inlineStr">
        <is>
          <t>OP-004</t>
        </is>
      </c>
    </row>
    <row r="16">
      <c r="A16" s="10" t="inlineStr">
        <is>
          <t>Comprador/a</t>
        </is>
      </c>
      <c r="B16" s="10">
        <f>IFERROR(VLOOKUP($B$15,Gastos_Compra!$A$2:$T$11,3,0),"")</f>
        <v/>
      </c>
    </row>
    <row r="17">
      <c r="A17" s="7" t="inlineStr">
        <is>
          <t>Inmueble</t>
        </is>
      </c>
      <c r="B17" s="7">
        <f>IFERROR(VLOOKUP($B$15,Gastos_Compra!$A$2:$T$11,5,0),"")</f>
        <v/>
      </c>
    </row>
    <row r="18">
      <c r="A18" s="10" t="inlineStr">
        <is>
          <t>Ciudad</t>
        </is>
      </c>
      <c r="B18" s="10">
        <f>IFERROR(VLOOKUP($B$15,Gastos_Compra!$A$2:$T$11,6,0),"")</f>
        <v/>
      </c>
    </row>
    <row r="19">
      <c r="A19" s="7" t="inlineStr">
        <is>
          <t>Precio compra (€)</t>
        </is>
      </c>
      <c r="B19" s="15">
        <f>IFERROR(VLOOKUP($B$15,Gastos_Compra!$A$2:$T$11,8,0),"")</f>
        <v/>
      </c>
    </row>
    <row r="20">
      <c r="A20" s="10" t="inlineStr">
        <is>
          <t>Coste total (€)</t>
        </is>
      </c>
      <c r="B20" s="16">
        <f>IFERROR(VLOOKUP($B$15,Gastos_Compra!$A$2:$T$11,19,0),"")</f>
        <v/>
      </c>
    </row>
    <row r="21"/>
    <row r="22">
      <c r="A22" s="3" t="inlineStr">
        <is>
          <t>CLASIFICACIÓN DE GASTOS POR OPERACIÓN</t>
        </is>
      </c>
      <c r="B22" s="32" t="n"/>
      <c r="C22" s="32" t="n"/>
      <c r="D22" s="33" t="n"/>
    </row>
    <row r="23">
      <c r="A23" s="17" t="inlineStr">
        <is>
          <t>ID Operación</t>
        </is>
      </c>
      <c r="B23" s="17" t="inlineStr">
        <is>
          <t>% Gastos s/precio</t>
        </is>
      </c>
      <c r="C23" s="17" t="inlineStr">
        <is>
          <t>Clasificación</t>
        </is>
      </c>
      <c r="D23" s="17" t="inlineStr">
        <is>
          <t>% ITP s/gastos totales</t>
        </is>
      </c>
    </row>
    <row r="24">
      <c r="A24" s="10">
        <f>Gastos_Compra!A2</f>
        <v/>
      </c>
      <c r="B24" s="18">
        <f>Gastos_Compra!R2</f>
        <v/>
      </c>
      <c r="C24" s="19">
        <f>IF(B24&lt;=0,07,"Bajo",IF(B24&lt;=0,10,"Medio","Alto"))</f>
        <v/>
      </c>
      <c r="D24" s="18">
        <f>IFERROR(Gastos_Compra!J2/Gastos_Compra!Q2,0)</f>
        <v/>
      </c>
    </row>
    <row r="25">
      <c r="A25" s="7">
        <f>Gastos_Compra!A3</f>
        <v/>
      </c>
      <c r="B25" s="20">
        <f>Gastos_Compra!R3</f>
        <v/>
      </c>
      <c r="C25" s="21">
        <f>IF(B25&lt;=0,07,"Bajo",IF(B25&lt;=0,10,"Medio","Alto"))</f>
        <v/>
      </c>
      <c r="D25" s="20">
        <f>IFERROR(Gastos_Compra!J3/Gastos_Compra!Q3,0)</f>
        <v/>
      </c>
    </row>
    <row r="26">
      <c r="A26" s="10">
        <f>Gastos_Compra!A4</f>
        <v/>
      </c>
      <c r="B26" s="18">
        <f>Gastos_Compra!R4</f>
        <v/>
      </c>
      <c r="C26" s="19">
        <f>IF(B26&lt;=0,07,"Bajo",IF(B26&lt;=0,10,"Medio","Alto"))</f>
        <v/>
      </c>
      <c r="D26" s="18">
        <f>IFERROR(Gastos_Compra!J4/Gastos_Compra!Q4,0)</f>
        <v/>
      </c>
    </row>
    <row r="27">
      <c r="A27" s="7">
        <f>Gastos_Compra!A5</f>
        <v/>
      </c>
      <c r="B27" s="20">
        <f>Gastos_Compra!R5</f>
        <v/>
      </c>
      <c r="C27" s="21">
        <f>IF(B27&lt;=0,07,"Bajo",IF(B27&lt;=0,10,"Medio","Alto"))</f>
        <v/>
      </c>
      <c r="D27" s="20">
        <f>IFERROR(Gastos_Compra!J5/Gastos_Compra!Q5,0)</f>
        <v/>
      </c>
    </row>
    <row r="28">
      <c r="A28" s="10">
        <f>Gastos_Compra!A6</f>
        <v/>
      </c>
      <c r="B28" s="18">
        <f>Gastos_Compra!R6</f>
        <v/>
      </c>
      <c r="C28" s="19">
        <f>IF(B28&lt;=0,07,"Bajo",IF(B28&lt;=0,10,"Medio","Alto"))</f>
        <v/>
      </c>
      <c r="D28" s="18">
        <f>IFERROR(Gastos_Compra!J6/Gastos_Compra!Q6,0)</f>
        <v/>
      </c>
    </row>
    <row r="29">
      <c r="A29" s="7">
        <f>Gastos_Compra!A7</f>
        <v/>
      </c>
      <c r="B29" s="20">
        <f>Gastos_Compra!R7</f>
        <v/>
      </c>
      <c r="C29" s="21">
        <f>IF(B29&lt;=0,07,"Bajo",IF(B29&lt;=0,10,"Medio","Alto"))</f>
        <v/>
      </c>
      <c r="D29" s="20">
        <f>IFERROR(Gastos_Compra!J7/Gastos_Compra!Q7,0)</f>
        <v/>
      </c>
    </row>
    <row r="30">
      <c r="A30" s="10">
        <f>Gastos_Compra!A8</f>
        <v/>
      </c>
      <c r="B30" s="18">
        <f>Gastos_Compra!R8</f>
        <v/>
      </c>
      <c r="C30" s="19">
        <f>IF(B30&lt;=0,07,"Bajo",IF(B30&lt;=0,10,"Medio","Alto"))</f>
        <v/>
      </c>
      <c r="D30" s="18">
        <f>IFERROR(Gastos_Compra!J8/Gastos_Compra!Q8,0)</f>
        <v/>
      </c>
    </row>
    <row r="31">
      <c r="A31" s="7">
        <f>Gastos_Compra!A9</f>
        <v/>
      </c>
      <c r="B31" s="20">
        <f>Gastos_Compra!R9</f>
        <v/>
      </c>
      <c r="C31" s="21">
        <f>IF(B31&lt;=0,07,"Bajo",IF(B31&lt;=0,10,"Medio","Alto"))</f>
        <v/>
      </c>
      <c r="D31" s="20">
        <f>IFERROR(Gastos_Compra!J9/Gastos_Compra!Q9,0)</f>
        <v/>
      </c>
    </row>
    <row r="32">
      <c r="A32" s="10">
        <f>Gastos_Compra!A10</f>
        <v/>
      </c>
      <c r="B32" s="18">
        <f>Gastos_Compra!R10</f>
        <v/>
      </c>
      <c r="C32" s="19">
        <f>IF(B32&lt;=0,07,"Bajo",IF(B32&lt;=0,10,"Medio","Alto"))</f>
        <v/>
      </c>
      <c r="D32" s="18">
        <f>IFERROR(Gastos_Compra!J10/Gastos_Compra!Q10,0)</f>
        <v/>
      </c>
    </row>
    <row r="33">
      <c r="A33" s="7">
        <f>Gastos_Compra!A11</f>
        <v/>
      </c>
      <c r="B33" s="20">
        <f>Gastos_Compra!R11</f>
        <v/>
      </c>
      <c r="C33" s="21">
        <f>IF(B33&lt;=0,07,"Bajo",IF(B33&lt;=0,10,"Medio","Alto"))</f>
        <v/>
      </c>
      <c r="D33" s="20">
        <f>IFERROR(Gastos_Compra!J11/Gastos_Compra!Q11,0)</f>
        <v/>
      </c>
    </row>
    <row r="34"/>
    <row r="35">
      <c r="A35" s="3" t="inlineStr">
        <is>
          <t>DISTRIBUCIÓN MEDIA DE COMPONENTES DE GASTO</t>
        </is>
      </c>
      <c r="B35" s="33" t="n"/>
    </row>
    <row r="36">
      <c r="A36" s="22" t="inlineStr">
        <is>
          <t>Componente</t>
        </is>
      </c>
      <c r="B36" s="22" t="inlineStr">
        <is>
          <t>Importe medio (€)</t>
        </is>
      </c>
    </row>
    <row r="37">
      <c r="A37" s="10" t="inlineStr">
        <is>
          <t>ITP</t>
        </is>
      </c>
      <c r="B37" s="16">
        <f>AVERAGE(Gastos_Compra!J2:J11)</f>
        <v/>
      </c>
    </row>
    <row r="38">
      <c r="A38" s="7" t="inlineStr">
        <is>
          <t>Notaría</t>
        </is>
      </c>
      <c r="B38" s="15">
        <f>AVERAGE(Gastos_Compra!K2:K11)</f>
        <v/>
      </c>
    </row>
    <row r="39">
      <c r="A39" s="10" t="inlineStr">
        <is>
          <t>Registro</t>
        </is>
      </c>
      <c r="B39" s="16">
        <f>AVERAGE(Gastos_Compra!L2:L11)</f>
        <v/>
      </c>
    </row>
    <row r="40">
      <c r="A40" s="7" t="inlineStr">
        <is>
          <t>Gestoría</t>
        </is>
      </c>
      <c r="B40" s="15">
        <f>AVERAGE(Gastos_Compra!M2:M11)</f>
        <v/>
      </c>
    </row>
    <row r="41">
      <c r="A41" s="10" t="inlineStr">
        <is>
          <t>Tasación</t>
        </is>
      </c>
      <c r="B41" s="16">
        <f>AVERAGE(Gastos_Compra!N2:N11)</f>
        <v/>
      </c>
    </row>
    <row r="42">
      <c r="A42" s="7" t="inlineStr">
        <is>
          <t>Seguro hogar</t>
        </is>
      </c>
      <c r="B42" s="15">
        <f>AVERAGE(Gastos_Compra!O2:O11)</f>
        <v/>
      </c>
    </row>
    <row r="43">
      <c r="A43" s="10" t="inlineStr">
        <is>
          <t>Otros gastos</t>
        </is>
      </c>
      <c r="B43" s="16">
        <f>AVERAGE(Gastos_Compra!P2:P11)</f>
        <v/>
      </c>
    </row>
  </sheetData>
  <mergeCells count="5">
    <mergeCell ref="A1:H1"/>
    <mergeCell ref="A4:C4"/>
    <mergeCell ref="A14:C14"/>
    <mergeCell ref="A22:D22"/>
    <mergeCell ref="A35:B35"/>
  </mergeCells>
  <conditionalFormatting sqref="C24:C33">
    <cfRule type="expression" priority="1" dxfId="0" stopIfTrue="0">
      <formula>C24="Alto"</formula>
    </cfRule>
    <cfRule type="expression" priority="2" dxfId="1" stopIfTrue="0">
      <formula>C24="Bajo"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2" customWidth="1" min="3" max="3"/>
    <col width="13" customWidth="1" min="4" max="4"/>
    <col width="22" customWidth="1" min="5" max="5"/>
    <col width="14" customWidth="1" min="6" max="6"/>
    <col width="22" customWidth="1" min="7" max="7"/>
    <col width="15" customWidth="1" min="8" max="8"/>
    <col width="9" customWidth="1" min="9" max="9"/>
    <col width="13" customWidth="1" min="10" max="10"/>
    <col width="12" customWidth="1" min="11" max="11"/>
    <col width="12" customWidth="1" min="12" max="12"/>
    <col width="12" customWidth="1" min="13" max="13"/>
    <col width="12" customWidth="1" min="14" max="14"/>
    <col width="16" customWidth="1" min="15" max="15"/>
    <col width="13" customWidth="1" min="16" max="16"/>
    <col width="15" customWidth="1" min="17" max="17"/>
    <col width="14" customWidth="1" min="18" max="18"/>
    <col width="15" customWidth="1" min="19" max="19"/>
    <col width="32" customWidth="1" min="20" max="20"/>
  </cols>
  <sheetData>
    <row r="1">
      <c r="A1" s="1" t="inlineStr">
        <is>
          <t>GASTOS DE COMPRA DE VIVIENDA DE SEGUNDA MANO — DETALLE DE OPERACIONES</t>
        </is>
      </c>
    </row>
    <row r="2">
      <c r="A2" s="17" t="inlineStr">
        <is>
          <t>ID Operación</t>
        </is>
      </c>
      <c r="B2" s="17" t="inlineStr">
        <is>
          <t>Fecha compra</t>
        </is>
      </c>
      <c r="C2" s="17" t="inlineStr">
        <is>
          <t>Comprador/a</t>
        </is>
      </c>
      <c r="D2" s="17" t="inlineStr">
        <is>
          <t>DNI/NIF</t>
        </is>
      </c>
      <c r="E2" s="17" t="inlineStr">
        <is>
          <t>Inmueble</t>
        </is>
      </c>
      <c r="F2" s="17" t="inlineStr">
        <is>
          <t>Ciudad</t>
        </is>
      </c>
      <c r="G2" s="17" t="inlineStr">
        <is>
          <t>Referencia catastral</t>
        </is>
      </c>
      <c r="H2" s="17" t="inlineStr">
        <is>
          <t>Precio compra (€)</t>
        </is>
      </c>
      <c r="I2" s="17" t="inlineStr">
        <is>
          <t>ITP %</t>
        </is>
      </c>
      <c r="J2" s="17" t="inlineStr">
        <is>
          <t>ITP (€)</t>
        </is>
      </c>
      <c r="K2" s="17" t="inlineStr">
        <is>
          <t>Notaría (€)</t>
        </is>
      </c>
      <c r="L2" s="17" t="inlineStr">
        <is>
          <t>Registro (€)</t>
        </is>
      </c>
      <c r="M2" s="17" t="inlineStr">
        <is>
          <t>Gestoría (€)</t>
        </is>
      </c>
      <c r="N2" s="17" t="inlineStr">
        <is>
          <t>Tasación (€)</t>
        </is>
      </c>
      <c r="O2" s="17" t="inlineStr">
        <is>
          <t>Seguro hogar primer año (€)</t>
        </is>
      </c>
      <c r="P2" s="17" t="inlineStr">
        <is>
          <t>Otros gastos (€)</t>
        </is>
      </c>
      <c r="Q2" s="17" t="inlineStr">
        <is>
          <t>Gastos totales (€)</t>
        </is>
      </c>
      <c r="R2" s="17" t="inlineStr">
        <is>
          <t>% gastos s/precio</t>
        </is>
      </c>
      <c r="S2" s="17" t="inlineStr">
        <is>
          <t>Coste total (€)</t>
        </is>
      </c>
      <c r="T2" s="17" t="inlineStr">
        <is>
          <t>Observaciones</t>
        </is>
      </c>
    </row>
    <row r="3">
      <c r="A3" s="10" t="inlineStr">
        <is>
          <t>OP-001</t>
        </is>
      </c>
      <c r="B3" s="23" t="inlineStr">
        <is>
          <t>15/01/2026</t>
        </is>
      </c>
      <c r="C3" s="10" t="inlineStr">
        <is>
          <t>María García</t>
        </is>
      </c>
      <c r="D3" s="10" t="inlineStr">
        <is>
          <t>12345678Z</t>
        </is>
      </c>
      <c r="E3" s="10" t="inlineStr">
        <is>
          <t>Calle Mayor 12 3ºB</t>
        </is>
      </c>
      <c r="F3" s="10" t="inlineStr">
        <is>
          <t>Madrid</t>
        </is>
      </c>
      <c r="G3" s="10" t="inlineStr">
        <is>
          <t>9872023VK4797S0001WX</t>
        </is>
      </c>
      <c r="H3" s="24" t="n">
        <v>320000</v>
      </c>
      <c r="I3" s="25" t="n">
        <v>0.06</v>
      </c>
      <c r="J3" s="16">
        <f>H3*I3</f>
        <v/>
      </c>
      <c r="K3" s="24" t="n">
        <v>850</v>
      </c>
      <c r="L3" s="24" t="n">
        <v>450</v>
      </c>
      <c r="M3" s="24" t="n">
        <v>350</v>
      </c>
      <c r="N3" s="24" t="n">
        <v>300</v>
      </c>
      <c r="O3" s="24" t="n">
        <v>280</v>
      </c>
      <c r="P3" s="24" t="n">
        <v>200</v>
      </c>
      <c r="Q3" s="26">
        <f>SUM(J3:P3)</f>
        <v/>
      </c>
      <c r="R3" s="18">
        <f>IFERROR(Q3/H3,0)</f>
        <v/>
      </c>
      <c r="S3" s="9">
        <f>H3+Q3</f>
        <v/>
      </c>
      <c r="T3" s="8" t="inlineStr">
        <is>
          <t>Piso urbano en planta baja, buen estado general</t>
        </is>
      </c>
    </row>
    <row r="4">
      <c r="A4" s="7" t="inlineStr">
        <is>
          <t>OP-002</t>
        </is>
      </c>
      <c r="B4" s="27" t="inlineStr">
        <is>
          <t>22/01/2026</t>
        </is>
      </c>
      <c r="C4" s="7" t="inlineStr">
        <is>
          <t>Antonio López</t>
        </is>
      </c>
      <c r="D4" s="7" t="inlineStr">
        <is>
          <t>23456789X</t>
        </is>
      </c>
      <c r="E4" s="7" t="inlineStr">
        <is>
          <t>Av. Diagonal 405</t>
        </is>
      </c>
      <c r="F4" s="7" t="inlineStr">
        <is>
          <t>Barcelona</t>
        </is>
      </c>
      <c r="G4" s="7" t="inlineStr">
        <is>
          <t>1234567DF3812N0001LM</t>
        </is>
      </c>
      <c r="H4" s="24" t="n">
        <v>410000</v>
      </c>
      <c r="I4" s="25" t="n">
        <v>0.1</v>
      </c>
      <c r="J4" s="15">
        <f>H4*I4</f>
        <v/>
      </c>
      <c r="K4" s="24" t="n">
        <v>1000</v>
      </c>
      <c r="L4" s="24" t="n">
        <v>520</v>
      </c>
      <c r="M4" s="24" t="n">
        <v>400</v>
      </c>
      <c r="N4" s="24" t="n">
        <v>350</v>
      </c>
      <c r="O4" s="24" t="n">
        <v>320</v>
      </c>
      <c r="P4" s="24" t="n">
        <v>250</v>
      </c>
      <c r="Q4" s="28">
        <f>SUM(J4:P4)</f>
        <v/>
      </c>
      <c r="R4" s="20">
        <f>IFERROR(Q4/H4,0)</f>
        <v/>
      </c>
      <c r="S4" s="6">
        <f>H4+Q4</f>
        <v/>
      </c>
      <c r="T4" s="5" t="inlineStr">
        <is>
          <t>Ático con terraza, ITP Cataluña tipo general</t>
        </is>
      </c>
    </row>
    <row r="5">
      <c r="A5" s="10" t="inlineStr">
        <is>
          <t>OP-003</t>
        </is>
      </c>
      <c r="B5" s="23" t="inlineStr">
        <is>
          <t>03/02/2026</t>
        </is>
      </c>
      <c r="C5" s="10" t="inlineStr">
        <is>
          <t>Carmen Ruiz</t>
        </is>
      </c>
      <c r="D5" s="10" t="inlineStr">
        <is>
          <t>34567890M</t>
        </is>
      </c>
      <c r="E5" s="10" t="inlineStr">
        <is>
          <t>Calle Sierpes 8</t>
        </is>
      </c>
      <c r="F5" s="10" t="inlineStr">
        <is>
          <t>Sevilla</t>
        </is>
      </c>
      <c r="G5" s="10" t="inlineStr">
        <is>
          <t>4455667GH5566P0001QR</t>
        </is>
      </c>
      <c r="H5" s="24" t="n">
        <v>195000</v>
      </c>
      <c r="I5" s="25" t="n">
        <v>0.08</v>
      </c>
      <c r="J5" s="16">
        <f>H5*I5</f>
        <v/>
      </c>
      <c r="K5" s="24" t="n">
        <v>650</v>
      </c>
      <c r="L5" s="24" t="n">
        <v>320</v>
      </c>
      <c r="M5" s="24" t="n">
        <v>280</v>
      </c>
      <c r="N5" s="24" t="n">
        <v>260</v>
      </c>
      <c r="O5" s="24" t="n">
        <v>220</v>
      </c>
      <c r="P5" s="24" t="n">
        <v>150</v>
      </c>
      <c r="Q5" s="26">
        <f>SUM(J5:P5)</f>
        <v/>
      </c>
      <c r="R5" s="18">
        <f>IFERROR(Q5/H5,0)</f>
        <v/>
      </c>
      <c r="S5" s="9">
        <f>H5+Q5</f>
        <v/>
      </c>
      <c r="T5" s="8" t="inlineStr">
        <is>
          <t>Vivienda en comunidad con ascensor, cuota comunidad al día</t>
        </is>
      </c>
    </row>
    <row r="6">
      <c r="A6" s="7" t="inlineStr">
        <is>
          <t>OP-004</t>
        </is>
      </c>
      <c r="B6" s="27" t="inlineStr">
        <is>
          <t>10/02/2026</t>
        </is>
      </c>
      <c r="C6" s="7" t="inlineStr">
        <is>
          <t>José Martínez</t>
        </is>
      </c>
      <c r="D6" s="7" t="inlineStr">
        <is>
          <t>45678901T</t>
        </is>
      </c>
      <c r="E6" s="7" t="inlineStr">
        <is>
          <t>Calle Colón 22</t>
        </is>
      </c>
      <c r="F6" s="7" t="inlineStr">
        <is>
          <t>Valencia</t>
        </is>
      </c>
      <c r="G6" s="7" t="inlineStr">
        <is>
          <t>5566778HJ6677Q0001ST</t>
        </is>
      </c>
      <c r="H6" s="24" t="n">
        <v>250000</v>
      </c>
      <c r="I6" s="25" t="n">
        <v>0.1</v>
      </c>
      <c r="J6" s="15">
        <f>H6*I6</f>
        <v/>
      </c>
      <c r="K6" s="24" t="n">
        <v>700</v>
      </c>
      <c r="L6" s="24" t="n">
        <v>350</v>
      </c>
      <c r="M6" s="24" t="n">
        <v>300</v>
      </c>
      <c r="N6" s="24" t="n">
        <v>280</v>
      </c>
      <c r="O6" s="24" t="n">
        <v>240</v>
      </c>
      <c r="P6" s="24" t="n">
        <v>3200</v>
      </c>
      <c r="Q6" s="28">
        <f>SUM(J6:P6)</f>
        <v/>
      </c>
      <c r="R6" s="20">
        <f>IFERROR(Q6/H6,0)</f>
        <v/>
      </c>
      <c r="S6" s="6">
        <f>H6+Q6</f>
        <v/>
      </c>
      <c r="T6" s="5" t="inlineStr">
        <is>
          <t>Segunda mano con reforma integral pendiente</t>
        </is>
      </c>
    </row>
    <row r="7">
      <c r="A7" s="10" t="inlineStr">
        <is>
          <t>OP-005</t>
        </is>
      </c>
      <c r="B7" s="23" t="inlineStr">
        <is>
          <t>18/02/2026</t>
        </is>
      </c>
      <c r="C7" s="10" t="inlineStr">
        <is>
          <t>Laura Fernández</t>
        </is>
      </c>
      <c r="D7" s="10" t="inlineStr">
        <is>
          <t>56789012R</t>
        </is>
      </c>
      <c r="E7" s="10" t="inlineStr">
        <is>
          <t>Paseo de Zorrilla 18</t>
        </is>
      </c>
      <c r="F7" s="10" t="inlineStr">
        <is>
          <t>Valladolid</t>
        </is>
      </c>
      <c r="G7" s="10" t="inlineStr">
        <is>
          <t>6677889JK7788R0001UV</t>
        </is>
      </c>
      <c r="H7" s="24" t="n">
        <v>180000</v>
      </c>
      <c r="I7" s="25" t="n">
        <v>0.08</v>
      </c>
      <c r="J7" s="16">
        <f>H7*I7</f>
        <v/>
      </c>
      <c r="K7" s="24" t="n">
        <v>600</v>
      </c>
      <c r="L7" s="24" t="n">
        <v>300</v>
      </c>
      <c r="M7" s="24" t="n">
        <v>260</v>
      </c>
      <c r="N7" s="24" t="n">
        <v>250</v>
      </c>
      <c r="O7" s="24" t="n">
        <v>210</v>
      </c>
      <c r="P7" s="24" t="n">
        <v>180</v>
      </c>
      <c r="Q7" s="26">
        <f>SUM(J7:P7)</f>
        <v/>
      </c>
      <c r="R7" s="18">
        <f>IFERROR(Q7/H7,0)</f>
        <v/>
      </c>
      <c r="S7" s="9">
        <f>H7+Q7</f>
        <v/>
      </c>
      <c r="T7" s="8" t="inlineStr">
        <is>
          <t>Piso urbano cerca del centro, sin cargas</t>
        </is>
      </c>
    </row>
    <row r="8">
      <c r="A8" s="7" t="inlineStr">
        <is>
          <t>OP-006</t>
        </is>
      </c>
      <c r="B8" s="27" t="inlineStr">
        <is>
          <t>25/02/2026</t>
        </is>
      </c>
      <c r="C8" s="7" t="inlineStr">
        <is>
          <t>Manuel Sánchez</t>
        </is>
      </c>
      <c r="D8" s="7" t="inlineStr">
        <is>
          <t>67890123S</t>
        </is>
      </c>
      <c r="E8" s="7" t="inlineStr">
        <is>
          <t>Calle Alcalá 150</t>
        </is>
      </c>
      <c r="F8" s="7" t="inlineStr">
        <is>
          <t>Madrid</t>
        </is>
      </c>
      <c r="G8" s="7" t="inlineStr">
        <is>
          <t>7788990KL8899S0001WX</t>
        </is>
      </c>
      <c r="H8" s="24" t="n">
        <v>480000</v>
      </c>
      <c r="I8" s="25" t="n">
        <v>0.06</v>
      </c>
      <c r="J8" s="15">
        <f>H8*I8</f>
        <v/>
      </c>
      <c r="K8" s="24" t="n">
        <v>1100</v>
      </c>
      <c r="L8" s="24" t="n">
        <v>580</v>
      </c>
      <c r="M8" s="24" t="n">
        <v>420</v>
      </c>
      <c r="N8" s="24" t="n">
        <v>380</v>
      </c>
      <c r="O8" s="24" t="n">
        <v>350</v>
      </c>
      <c r="P8" s="24" t="n">
        <v>2600</v>
      </c>
      <c r="Q8" s="28">
        <f>SUM(J8:P8)</f>
        <v/>
      </c>
      <c r="R8" s="20">
        <f>IFERROR(Q8/H8,0)</f>
        <v/>
      </c>
      <c r="S8" s="6">
        <f>H8+Q8</f>
        <v/>
      </c>
      <c r="T8" s="5" t="inlineStr">
        <is>
          <t>Ático de lujo, otros gastos por cancelación de carga registral</t>
        </is>
      </c>
    </row>
    <row r="9">
      <c r="A9" s="10" t="inlineStr">
        <is>
          <t>OP-007</t>
        </is>
      </c>
      <c r="B9" s="23" t="inlineStr">
        <is>
          <t>05/03/2026</t>
        </is>
      </c>
      <c r="C9" s="10" t="inlineStr">
        <is>
          <t>Inversiones García SL</t>
        </is>
      </c>
      <c r="D9" s="10" t="inlineStr">
        <is>
          <t>B12345678</t>
        </is>
      </c>
      <c r="E9" s="10" t="inlineStr">
        <is>
          <t>Calle Balmes 210</t>
        </is>
      </c>
      <c r="F9" s="10" t="inlineStr">
        <is>
          <t>Barcelona</t>
        </is>
      </c>
      <c r="G9" s="10" t="inlineStr">
        <is>
          <t>8899001LM9900T0001YZ</t>
        </is>
      </c>
      <c r="H9" s="24" t="n">
        <v>520000</v>
      </c>
      <c r="I9" s="25" t="n">
        <v>0.1</v>
      </c>
      <c r="J9" s="16">
        <f>H9*I9</f>
        <v/>
      </c>
      <c r="K9" s="24" t="n">
        <v>1200</v>
      </c>
      <c r="L9" s="24" t="n">
        <v>600</v>
      </c>
      <c r="M9" s="24" t="n">
        <v>450</v>
      </c>
      <c r="N9" s="24" t="n">
        <v>400</v>
      </c>
      <c r="O9" s="24" t="n">
        <v>360</v>
      </c>
      <c r="P9" s="24" t="n">
        <v>300</v>
      </c>
      <c r="Q9" s="26">
        <f>SUM(J9:P9)</f>
        <v/>
      </c>
      <c r="R9" s="18">
        <f>IFERROR(Q9/H9,0)</f>
        <v/>
      </c>
      <c r="S9" s="9">
        <f>H9+Q9</f>
        <v/>
      </c>
      <c r="T9" s="8" t="inlineStr">
        <is>
          <t>Compra por sociedad patrimonial (SL)</t>
        </is>
      </c>
    </row>
    <row r="10">
      <c r="A10" s="7" t="inlineStr">
        <is>
          <t>OP-008</t>
        </is>
      </c>
      <c r="B10" s="27" t="inlineStr">
        <is>
          <t>14/03/2026</t>
        </is>
      </c>
      <c r="C10" s="7" t="inlineStr">
        <is>
          <t>Isabel Torres</t>
        </is>
      </c>
      <c r="D10" s="7" t="inlineStr">
        <is>
          <t>78901234N</t>
        </is>
      </c>
      <c r="E10" s="7" t="inlineStr">
        <is>
          <t>Calle Larios 5</t>
        </is>
      </c>
      <c r="F10" s="7" t="inlineStr">
        <is>
          <t>Málaga</t>
        </is>
      </c>
      <c r="G10" s="7" t="inlineStr">
        <is>
          <t>9900112MN0011U0001AB</t>
        </is>
      </c>
      <c r="H10" s="24" t="n">
        <v>210000</v>
      </c>
      <c r="I10" s="25" t="n">
        <v>0.07000000000000001</v>
      </c>
      <c r="J10" s="15">
        <f>H10*I10</f>
        <v/>
      </c>
      <c r="K10" s="24" t="n">
        <v>630</v>
      </c>
      <c r="L10" s="24" t="n">
        <v>310</v>
      </c>
      <c r="M10" s="24" t="n">
        <v>270</v>
      </c>
      <c r="N10" s="24" t="n">
        <v>255</v>
      </c>
      <c r="O10" s="24" t="n">
        <v>225</v>
      </c>
      <c r="P10" s="24" t="n">
        <v>170</v>
      </c>
      <c r="Q10" s="28">
        <f>SUM(J10:P10)</f>
        <v/>
      </c>
      <c r="R10" s="20">
        <f>IFERROR(Q10/H10,0)</f>
        <v/>
      </c>
      <c r="S10" s="6">
        <f>H10+Q10</f>
        <v/>
      </c>
      <c r="T10" s="5" t="inlineStr">
        <is>
          <t>Vivienda en comunidad, buen estado, nota simple revisada</t>
        </is>
      </c>
    </row>
    <row r="11">
      <c r="A11" s="10" t="inlineStr">
        <is>
          <t>OP-009</t>
        </is>
      </c>
      <c r="B11" s="23" t="inlineStr">
        <is>
          <t>20/03/2026</t>
        </is>
      </c>
      <c r="C11" s="10" t="inlineStr">
        <is>
          <t>Javier Romero</t>
        </is>
      </c>
      <c r="D11" s="10" t="inlineStr">
        <is>
          <t>89012345P</t>
        </is>
      </c>
      <c r="E11" s="10" t="inlineStr">
        <is>
          <t>Calle Sagasta 33</t>
        </is>
      </c>
      <c r="F11" s="10" t="inlineStr">
        <is>
          <t>Zaragoza</t>
        </is>
      </c>
      <c r="G11" s="10" t="inlineStr">
        <is>
          <t>0011223NO1122V0001CD</t>
        </is>
      </c>
      <c r="H11" s="24" t="n">
        <v>230000</v>
      </c>
      <c r="I11" s="25" t="n">
        <v>0.08</v>
      </c>
      <c r="J11" s="16">
        <f>H11*I11</f>
        <v/>
      </c>
      <c r="K11" s="24" t="n">
        <v>660</v>
      </c>
      <c r="L11" s="24" t="n">
        <v>330</v>
      </c>
      <c r="M11" s="24" t="n">
        <v>285</v>
      </c>
      <c r="N11" s="24" t="n">
        <v>265</v>
      </c>
      <c r="O11" s="24" t="n">
        <v>235</v>
      </c>
      <c r="P11" s="24" t="n">
        <v>1800</v>
      </c>
      <c r="Q11" s="26">
        <f>SUM(J11:P11)</f>
        <v/>
      </c>
      <c r="R11" s="18">
        <f>IFERROR(Q11/H11,0)</f>
        <v/>
      </c>
      <c r="S11" s="9">
        <f>H11+Q11</f>
        <v/>
      </c>
      <c r="T11" s="8" t="inlineStr">
        <is>
          <t>Segunda mano con reforma parcial de cocina y baño</t>
        </is>
      </c>
    </row>
    <row r="12">
      <c r="A12" s="7" t="inlineStr">
        <is>
          <t>OP-010</t>
        </is>
      </c>
      <c r="B12" s="27" t="inlineStr">
        <is>
          <t>28/03/2026</t>
        </is>
      </c>
      <c r="C12" s="7" t="inlineStr">
        <is>
          <t>Patrimonial Norte SL</t>
        </is>
      </c>
      <c r="D12" s="7" t="inlineStr">
        <is>
          <t>B98765432</t>
        </is>
      </c>
      <c r="E12" s="7" t="inlineStr">
        <is>
          <t>Calle Ercilla 20</t>
        </is>
      </c>
      <c r="F12" s="7" t="inlineStr">
        <is>
          <t>Bilbao</t>
        </is>
      </c>
      <c r="G12" s="7" t="inlineStr">
        <is>
          <t>1122334OP2233W0001EF</t>
        </is>
      </c>
      <c r="H12" s="24" t="n">
        <v>300000</v>
      </c>
      <c r="I12" s="25" t="n">
        <v>0.06</v>
      </c>
      <c r="J12" s="15">
        <f>H12*I12</f>
        <v/>
      </c>
      <c r="K12" s="24" t="n">
        <v>820</v>
      </c>
      <c r="L12" s="24" t="n">
        <v>430</v>
      </c>
      <c r="M12" s="24" t="n">
        <v>340</v>
      </c>
      <c r="N12" s="24" t="n">
        <v>300</v>
      </c>
      <c r="O12" s="24" t="n">
        <v>270</v>
      </c>
      <c r="P12" s="24" t="n">
        <v>300</v>
      </c>
      <c r="Q12" s="28">
        <f>SUM(J12:P12)</f>
        <v/>
      </c>
      <c r="R12" s="20">
        <f>IFERROR(Q12/H12,0)</f>
        <v/>
      </c>
      <c r="S12" s="6">
        <f>H12+Q12</f>
        <v/>
      </c>
      <c r="T12" s="5" t="inlineStr">
        <is>
          <t>Compra por sociedad patrimonial (SL)</t>
        </is>
      </c>
    </row>
    <row r="13"/>
    <row r="14">
      <c r="A14" s="29" t="n"/>
      <c r="B14" s="29" t="n"/>
      <c r="C14" s="29" t="n"/>
      <c r="D14" s="29" t="n"/>
      <c r="E14" s="29" t="n"/>
      <c r="F14" s="29" t="n"/>
      <c r="G14" s="29" t="inlineStr">
        <is>
          <t>TOTALES / MEDIAS</t>
        </is>
      </c>
      <c r="H14" s="30">
        <f>SUM(H3:H12)</f>
        <v/>
      </c>
      <c r="I14" s="29" t="n"/>
      <c r="J14" s="30">
        <f>SUM(J3:J12)</f>
        <v/>
      </c>
      <c r="K14" s="29" t="n"/>
      <c r="L14" s="29" t="n"/>
      <c r="M14" s="29" t="n"/>
      <c r="N14" s="29" t="n"/>
      <c r="O14" s="29" t="n"/>
      <c r="P14" s="29" t="n"/>
      <c r="Q14" s="30">
        <f>SUM(Q3:Q12)</f>
        <v/>
      </c>
      <c r="R14" s="31">
        <f>AVERAGE(R3:R12)</f>
        <v/>
      </c>
      <c r="S14" s="30">
        <f>SUM(S3:S12)</f>
        <v/>
      </c>
      <c r="T14" s="29" t="n"/>
    </row>
  </sheetData>
  <mergeCells count="1">
    <mergeCell ref="A1:T1"/>
  </mergeCells>
  <conditionalFormatting sqref="R3:R12">
    <cfRule type="cellIs" priority="1" operator="greaterThan" dxfId="0">
      <formula>0,10</formula>
    </cfRule>
    <cfRule type="cellIs" priority="2" operator="lessThanOrEqual" dxfId="1">
      <formula>0,07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30" customWidth="1" min="3" max="3"/>
    <col width="30" customWidth="1" min="4" max="4"/>
  </cols>
  <sheetData>
    <row r="1" ht="24" customHeight="1">
      <c r="A1" s="1" t="inlineStr">
        <is>
          <t>GUÍA DE USO — GASTOS DE COMPRA DE VIVIENDA DE SEGUNDA MANO</t>
        </is>
      </c>
    </row>
    <row r="2"/>
    <row r="3">
      <c r="A3" s="3" t="inlineStr">
        <is>
          <t>1. Cómo rellenar la hoja Gastos_Compra</t>
        </is>
      </c>
      <c r="B3" s="32" t="n"/>
      <c r="C3" s="32" t="n"/>
      <c r="D3" s="33" t="n"/>
    </row>
    <row r="4">
      <c r="A4" s="19" t="inlineStr">
        <is>
          <t>•</t>
        </is>
      </c>
      <c r="B4" s="8" t="inlineStr">
        <is>
          <t>Cada fila representa una operación de compraventa de vivienda de segunda mano.</t>
        </is>
      </c>
      <c r="C4" s="32" t="n"/>
      <c r="D4" s="33" t="n"/>
    </row>
    <row r="5">
      <c r="A5" s="21" t="inlineStr">
        <is>
          <t>•</t>
        </is>
      </c>
      <c r="B5" s="5" t="inlineStr">
        <is>
          <t>Rellene las celdas en amarillo (Precio compra, ITP %, Notaría, Registro, Gestoría, Tasación, Seguro hogar y Otros gastos).</t>
        </is>
      </c>
      <c r="C5" s="32" t="n"/>
      <c r="D5" s="33" t="n"/>
    </row>
    <row r="6">
      <c r="A6" s="19" t="inlineStr">
        <is>
          <t>•</t>
        </is>
      </c>
      <c r="B6" s="8" t="inlineStr">
        <is>
          <t>Las columnas ITP (€), Gastos totales (€), % gastos s/precio y Coste total (€) se calculan automáticamente con fórmulas.</t>
        </is>
      </c>
      <c r="C6" s="32" t="n"/>
      <c r="D6" s="33" t="n"/>
    </row>
    <row r="7">
      <c r="A7" s="21" t="inlineStr">
        <is>
          <t>•</t>
        </is>
      </c>
      <c r="B7" s="5" t="inlineStr">
        <is>
          <t>Use el formato de fecha DD/MM/AAAA y anote la referencia catastral del inmueble (consultable en el Catastro).</t>
        </is>
      </c>
      <c r="C7" s="32" t="n"/>
      <c r="D7" s="33" t="n"/>
    </row>
    <row r="8"/>
    <row r="9">
      <c r="A9" s="3" t="inlineStr">
        <is>
          <t>2. Gastos habituales en una compraventa de segunda mano</t>
        </is>
      </c>
      <c r="B9" s="32" t="n"/>
      <c r="C9" s="32" t="n"/>
      <c r="D9" s="33" t="n"/>
    </row>
    <row r="10">
      <c r="A10" s="19" t="inlineStr">
        <is>
          <t>•</t>
        </is>
      </c>
      <c r="B10" s="8" t="inlineStr">
        <is>
          <t>ITP (Impuesto de Transmisiones Patrimoniales): se calcula sobre el precio de compra o el valor de referencia, según la comunidad autónoma.</t>
        </is>
      </c>
      <c r="C10" s="32" t="n"/>
      <c r="D10" s="33" t="n"/>
    </row>
    <row r="11">
      <c r="A11" s="21" t="inlineStr">
        <is>
          <t>•</t>
        </is>
      </c>
      <c r="B11" s="5" t="inlineStr">
        <is>
          <t>Notaría: honorarios por la escritura pública de compraventa, regulados por arancel.</t>
        </is>
      </c>
      <c r="C11" s="32" t="n"/>
      <c r="D11" s="33" t="n"/>
    </row>
    <row r="12">
      <c r="A12" s="19" t="inlineStr">
        <is>
          <t>•</t>
        </is>
      </c>
      <c r="B12" s="8" t="inlineStr">
        <is>
          <t>Registro de la Propiedad: inscripción de la escritura, también con arancel oficial.</t>
        </is>
      </c>
      <c r="C12" s="32" t="n"/>
      <c r="D12" s="33" t="n"/>
    </row>
    <row r="13">
      <c r="A13" s="21" t="inlineStr">
        <is>
          <t>•</t>
        </is>
      </c>
      <c r="B13" s="5" t="inlineStr">
        <is>
          <t>Gestoría: tramitación de impuestos y presentación en registro (servicio opcional pero recomendable).</t>
        </is>
      </c>
      <c r="C13" s="32" t="n"/>
      <c r="D13" s="33" t="n"/>
    </row>
    <row r="14">
      <c r="A14" s="19" t="inlineStr">
        <is>
          <t>•</t>
        </is>
      </c>
      <c r="B14" s="8" t="inlineStr">
        <is>
          <t>Tasación: informe de valoración exigido habitualmente por la entidad financiera si hay hipoteca.</t>
        </is>
      </c>
      <c r="C14" s="32" t="n"/>
      <c r="D14" s="33" t="n"/>
    </row>
    <row r="15">
      <c r="A15" s="21" t="inlineStr">
        <is>
          <t>•</t>
        </is>
      </c>
      <c r="B15" s="5" t="inlineStr">
        <is>
          <t>Seguro de hogar: póliza obligatoria en la mayoría de hipotecas, primer año incluido en el cierre.</t>
        </is>
      </c>
      <c r="C15" s="32" t="n"/>
      <c r="D15" s="33" t="n"/>
    </row>
    <row r="16">
      <c r="A16" s="19" t="inlineStr">
        <is>
          <t>•</t>
        </is>
      </c>
      <c r="B16" s="8" t="inlineStr">
        <is>
          <t>Otros gastos: reformas, cancelación de cargas registrales previas, certificado energético, etc.</t>
        </is>
      </c>
      <c r="C16" s="32" t="n"/>
      <c r="D16" s="33" t="n"/>
    </row>
    <row r="17"/>
    <row r="18">
      <c r="A18" s="3" t="inlineStr">
        <is>
          <t>3. Recordatorio fiscal</t>
        </is>
      </c>
      <c r="B18" s="32" t="n"/>
      <c r="C18" s="32" t="n"/>
      <c r="D18" s="33" t="n"/>
    </row>
    <row r="19">
      <c r="A19" s="21" t="inlineStr">
        <is>
          <t>•</t>
        </is>
      </c>
      <c r="B19" s="5" t="inlineStr">
        <is>
          <t>En vivienda de SEGUNDA MANO se aplica el ITP (Impuesto de Transmisiones Patrimoniales), gestionado por cada comunidad autónoma.</t>
        </is>
      </c>
      <c r="C19" s="32" t="n"/>
      <c r="D19" s="33" t="n"/>
    </row>
    <row r="20">
      <c r="A20" s="19" t="inlineStr">
        <is>
          <t>•</t>
        </is>
      </c>
      <c r="B20" s="8" t="inlineStr">
        <is>
          <t>El IVA y el AJD (Actos Jurídicos Documentados) se aplican en la compra de vivienda NUEVA (obra nueva), no en segunda mano.</t>
        </is>
      </c>
      <c r="C20" s="32" t="n"/>
      <c r="D20" s="33" t="n"/>
    </row>
    <row r="21">
      <c r="A21" s="21" t="inlineStr">
        <is>
          <t>•</t>
        </is>
      </c>
      <c r="B21" s="5" t="inlineStr">
        <is>
          <t>El tipo de ITP varía según comunidad autónoma, normalmente entre el 6% y el 10% del valor de referencia o precio de compra.</t>
        </is>
      </c>
      <c r="C21" s="32" t="n"/>
      <c r="D21" s="33" t="n"/>
    </row>
    <row r="22">
      <c r="A22" s="19" t="inlineStr">
        <is>
          <t>•</t>
        </is>
      </c>
      <c r="B22" s="8" t="inlineStr">
        <is>
          <t>Consulte siempre la normativa autonómica vigente antes de firmar, ya que los tipos pueden actualizarse cada año.</t>
        </is>
      </c>
      <c r="C22" s="32" t="n"/>
      <c r="D22" s="33" t="n"/>
    </row>
    <row r="23"/>
    <row r="24">
      <c r="A24" s="3" t="inlineStr">
        <is>
          <t>4. Recomendaciones antes de comprar</t>
        </is>
      </c>
      <c r="B24" s="32" t="n"/>
      <c r="C24" s="32" t="n"/>
      <c r="D24" s="33" t="n"/>
    </row>
    <row r="25">
      <c r="A25" s="21" t="inlineStr">
        <is>
          <t>•</t>
        </is>
      </c>
      <c r="B25" s="5" t="inlineStr">
        <is>
          <t>Solicite la NOTA SIMPLE del Registro de la Propiedad para verificar titularidad, cargas y limitaciones del inmueble.</t>
        </is>
      </c>
      <c r="C25" s="32" t="n"/>
      <c r="D25" s="33" t="n"/>
    </row>
    <row r="26">
      <c r="A26" s="19" t="inlineStr">
        <is>
          <t>•</t>
        </is>
      </c>
      <c r="B26" s="8" t="inlineStr">
        <is>
          <t>Exija el CERTIFICADO DE EFICIENCIA ENERGÉTICA, obligatorio para la venta de cualquier vivienda.</t>
        </is>
      </c>
      <c r="C26" s="32" t="n"/>
      <c r="D26" s="33" t="n"/>
    </row>
    <row r="27">
      <c r="A27" s="21" t="inlineStr">
        <is>
          <t>•</t>
        </is>
      </c>
      <c r="B27" s="5" t="inlineStr">
        <is>
          <t>Revise si existen cargas pendientes (hipotecas previas, embargos) que deban cancelarse antes o en el momento de la firma.</t>
        </is>
      </c>
      <c r="C27" s="32" t="n"/>
      <c r="D27" s="33" t="n"/>
    </row>
    <row r="28">
      <c r="A28" s="19" t="inlineStr">
        <is>
          <t>•</t>
        </is>
      </c>
      <c r="B28" s="8" t="inlineStr">
        <is>
          <t>Si la compra se realiza a través de una sociedad patrimonial (SL), verifique el tratamiento fiscal específico aplicable.</t>
        </is>
      </c>
      <c r="C28" s="32" t="n"/>
      <c r="D28" s="33" t="n"/>
    </row>
    <row r="29">
      <c r="A29" s="21" t="inlineStr">
        <is>
          <t>•</t>
        </is>
      </c>
      <c r="B29" s="5" t="inlineStr">
        <is>
          <t>Compare siempre presupuestos de notaría, gestoría y tasación: los honorarios pueden variar entre profesionales.</t>
        </is>
      </c>
      <c r="C29" s="32" t="n"/>
      <c r="D29" s="33" t="n"/>
    </row>
  </sheetData>
  <mergeCells count="25">
    <mergeCell ref="A1:D1"/>
    <mergeCell ref="A3:D3"/>
    <mergeCell ref="B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B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2026-07-01T23:23:29Z</dcterms:created>
  <dcterms:modified xmlns:dcterms="http://purl.org/dc/terms/" xmlns:xsi="http://www.w3.org/2001/XMLSchema-instance" xsi:type="dcterms:W3CDTF">2026-07-01T23:23:29Z</dcterms:modified>
</cp:coreProperties>
</file>