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tas_IRPF" sheetId="1" state="visible" r:id="rId1"/>
    <sheet xmlns:r="http://schemas.openxmlformats.org/officeDocument/2006/relationships" name="Resumen_IRPF" sheetId="2" state="visible" r:id="rId2"/>
    <sheet xmlns:r="http://schemas.openxmlformats.org/officeDocument/2006/relationships" name="Tablas_Ayuda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0" hidden="1">'Ventas_IRPF'!$A$3:$Z$13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 &quot;€&quot;"/>
    <numFmt numFmtId="166" formatCode="0,0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0" fillId="6" borderId="1" pivotButton="0" quotePrefix="0" xfId="0"/>
    <xf numFmtId="165" fontId="2" fillId="6" borderId="1" pivotButton="0" quotePrefix="0" xfId="0"/>
    <xf numFmtId="166" fontId="2" fillId="6" borderId="1" pivotButton="0" quotePrefix="0" xfId="0"/>
    <xf numFmtId="0" fontId="2" fillId="6" borderId="1" applyAlignment="1" pivotButton="0" quotePrefix="0" xfId="0">
      <alignment horizontal="left" vertical="center" wrapText="1"/>
    </xf>
    <xf numFmtId="0" fontId="2" fillId="6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3" fillId="4" borderId="1" pivotButton="0" quotePrefix="0" xfId="0"/>
    <xf numFmtId="0" fontId="3" fillId="3" borderId="1" pivotButton="0" quotePrefix="0" xfId="0"/>
    <xf numFmtId="0" fontId="4" fillId="5" borderId="1" applyAlignment="1" pivotButton="0" quotePrefix="0" xfId="0">
      <alignment horizontal="left" vertical="center" wrapText="1"/>
    </xf>
    <xf numFmtId="165" fontId="3" fillId="4" borderId="1" pivotButton="0" quotePrefix="0" xfId="0"/>
    <xf numFmtId="0" fontId="3" fillId="5" borderId="1" pivotButton="0" quotePrefix="0" xfId="0"/>
    <xf numFmtId="166" fontId="3" fillId="4" borderId="1" pivotButton="0" quotePrefix="0" xfId="0"/>
    <xf numFmtId="0" fontId="2" fillId="2" borderId="1" pivotButton="0" quotePrefix="0" xfId="0"/>
    <xf numFmtId="165" fontId="3" fillId="3" borderId="1" pivotButton="0" quotePrefix="0" xfId="0"/>
    <xf numFmtId="164" fontId="3" fillId="3" borderId="1" pivotButton="0" quotePrefix="0" xfId="0"/>
    <xf numFmtId="165" fontId="3" fillId="5" borderId="1" pivotButton="0" quotePrefix="0" xfId="0"/>
    <xf numFmtId="164" fontId="3" fillId="5" borderId="1" pivotButton="0" quotePrefix="0" xfId="0"/>
    <xf numFmtId="166" fontId="3" fillId="3" borderId="1" pivotButton="0" quotePrefix="0" xfId="0"/>
    <xf numFmtId="166" fontId="3" fillId="5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Precio compra vs precio venta por operación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'Resumen_IRPF'!B16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'Resumen_IRPF'!$A$17:$A$25</f>
            </numRef>
          </cat>
          <val>
            <numRef>
              <f>'Resumen_IRPF'!$B$17:$B$25</f>
            </numRef>
          </val>
        </ser>
        <ser>
          <idx val="1"/>
          <order val="1"/>
          <tx>
            <strRef>
              <f>'Resumen_IRPF'!C16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'Resumen_IRPF'!$A$17:$A$25</f>
            </numRef>
          </cat>
          <val>
            <numRef>
              <f>'Resumen_IRPF'!$C$17:$C$25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Operación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operaciones por naturaleza fiscal</a:t>
            </a:r>
          </a:p>
        </rich>
      </tx>
    </title>
    <plotArea>
      <pieChart>
        <varyColors val="1"/>
        <ser>
          <idx val="0"/>
          <order val="0"/>
          <tx>
            <strRef>
              <f>'Resumen_IRPF'!E3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'Resumen_IRPF'!$D$4:$D$8</f>
            </numRef>
          </cat>
          <val>
            <numRef>
              <f>'Resumen_IRPF'!$E$4:$E$8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Ganancia neta por fecha de venta</a:t>
            </a:r>
          </a:p>
        </rich>
      </tx>
    </title>
    <plotArea>
      <lineChart>
        <grouping val="standard"/>
        <ser>
          <idx val="0"/>
          <order val="0"/>
          <tx>
            <strRef>
              <f>'Resumen_IRPF'!G16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'Resumen_IRPF'!$F$17:$F$25</f>
            </numRef>
          </cat>
          <val>
            <numRef>
              <f>'Resumen_IRPF'!$G$17:$G$25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 venta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29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29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47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3" customWidth="1" min="3" max="3"/>
    <col width="20" customWidth="1" min="4" max="4"/>
    <col width="30" customWidth="1" min="5" max="5"/>
    <col width="18" customWidth="1" min="6" max="6"/>
    <col width="20" customWidth="1" min="7" max="7"/>
    <col width="13" customWidth="1" min="8" max="8"/>
    <col width="22" customWidth="1" min="9" max="9"/>
    <col width="20" customWidth="1" min="10" max="10"/>
    <col width="15" customWidth="1" min="11" max="11"/>
    <col width="15" customWidth="1" min="12" max="12"/>
    <col width="14" customWidth="1" min="13" max="13"/>
    <col width="16" customWidth="1" min="14" max="14"/>
    <col width="18" customWidth="1" min="15" max="15"/>
    <col width="15" customWidth="1" min="16" max="16"/>
    <col width="14" customWidth="1" min="17" max="17"/>
    <col width="16" customWidth="1" min="18" max="18"/>
    <col width="16" customWidth="1" min="19" max="19"/>
    <col width="18" customWidth="1" min="20" max="20"/>
    <col width="16" customWidth="1" min="21" max="21"/>
    <col width="18" customWidth="1" min="22" max="22"/>
    <col width="18" customWidth="1" min="23" max="23"/>
    <col width="14" customWidth="1" min="24" max="24"/>
    <col width="16" customWidth="1" min="25" max="25"/>
    <col width="30" customWidth="1" min="26" max="26"/>
  </cols>
  <sheetData>
    <row r="1" ht="28" customHeight="1">
      <c r="A1" s="1" t="inlineStr">
        <is>
          <t>GANANCIA PATRIMONIAL POR VENTA DE INMUEBLE - CONTROL IRPF</t>
        </is>
      </c>
    </row>
    <row r="2"/>
    <row r="3" ht="40" customHeight="1">
      <c r="A3" s="2" t="inlineStr">
        <is>
          <t>ID Op.</t>
        </is>
      </c>
      <c r="B3" s="2" t="inlineStr">
        <is>
          <t>Fecha compra</t>
        </is>
      </c>
      <c r="C3" s="2" t="inlineStr">
        <is>
          <t>Fecha venta</t>
        </is>
      </c>
      <c r="D3" s="2" t="inlineStr">
        <is>
          <t>Inmueble / tipo</t>
        </is>
      </c>
      <c r="E3" s="2" t="inlineStr">
        <is>
          <t>Dirección</t>
        </is>
      </c>
      <c r="F3" s="2" t="inlineStr">
        <is>
          <t>Municipio / provincia</t>
        </is>
      </c>
      <c r="G3" s="2" t="inlineStr">
        <is>
          <t>Vendedor</t>
        </is>
      </c>
      <c r="H3" s="2" t="inlineStr">
        <is>
          <t>NIF/CIF</t>
        </is>
      </c>
      <c r="I3" s="2" t="inlineStr">
        <is>
          <t>Ref. catastral</t>
        </is>
      </c>
      <c r="J3" s="2" t="inlineStr">
        <is>
          <t>Naturaleza fiscal</t>
        </is>
      </c>
      <c r="K3" s="2" t="inlineStr">
        <is>
          <t>Precio compra (€)</t>
        </is>
      </c>
      <c r="L3" s="2" t="inlineStr">
        <is>
          <t>Gastos compra (€)</t>
        </is>
      </c>
      <c r="M3" s="2" t="inlineStr">
        <is>
          <t>ITP/IVA-AJD (€)</t>
        </is>
      </c>
      <c r="N3" s="2" t="inlineStr">
        <is>
          <t>Mejoras y reformas (€)</t>
        </is>
      </c>
      <c r="O3" s="2" t="inlineStr">
        <is>
          <t>Amortización alquiler (€)</t>
        </is>
      </c>
      <c r="P3" s="2" t="inlineStr">
        <is>
          <t>Precio venta (€)</t>
        </is>
      </c>
      <c r="Q3" s="2" t="inlineStr">
        <is>
          <t>Gastos venta (€)</t>
        </is>
      </c>
      <c r="R3" s="2" t="inlineStr">
        <is>
          <t>Plusvalía municipal (€)</t>
        </is>
      </c>
      <c r="S3" s="2" t="inlineStr">
        <is>
          <t>Ganancia bruta (€)</t>
        </is>
      </c>
      <c r="T3" s="2" t="inlineStr">
        <is>
          <t>Coste total actualizado (€)</t>
        </is>
      </c>
      <c r="U3" s="2" t="inlineStr">
        <is>
          <t>Ganancia neta (€)</t>
        </is>
      </c>
      <c r="V3" s="2" t="inlineStr">
        <is>
          <t>Exención vivienda habitual (€)</t>
        </is>
      </c>
      <c r="W3" s="2" t="inlineStr">
        <is>
          <t>Ganancia sujeta a IRPF (€)</t>
        </is>
      </c>
      <c r="X3" s="2" t="inlineStr">
        <is>
          <t>Tipo estimado IRPF (%)</t>
        </is>
      </c>
      <c r="Y3" s="2" t="inlineStr">
        <is>
          <t>Cuota estimada IRPF (€)</t>
        </is>
      </c>
      <c r="Z3" s="2" t="inlineStr">
        <is>
          <t>Observaciones</t>
        </is>
      </c>
    </row>
    <row r="4">
      <c r="A4" s="3" t="inlineStr">
        <is>
          <t>V001</t>
        </is>
      </c>
      <c r="B4" s="4" t="inlineStr">
        <is>
          <t>15/06/2016</t>
        </is>
      </c>
      <c r="C4" s="4" t="inlineStr">
        <is>
          <t>15/01/2026</t>
        </is>
      </c>
      <c r="D4" s="5" t="inlineStr">
        <is>
          <t>Vivienda habitual</t>
        </is>
      </c>
      <c r="E4" s="5" t="inlineStr">
        <is>
          <t>Calle Mayor 12 3ºB, Madrid</t>
        </is>
      </c>
      <c r="F4" s="5" t="inlineStr">
        <is>
          <t>Madrid</t>
        </is>
      </c>
      <c r="G4" s="5" t="inlineStr">
        <is>
          <t>María García</t>
        </is>
      </c>
      <c r="H4" s="3" t="inlineStr">
        <is>
          <t>12345678Z</t>
        </is>
      </c>
      <c r="I4" s="3" t="inlineStr">
        <is>
          <t>9872301VK4797S0001AB</t>
        </is>
      </c>
      <c r="J4" s="5" t="inlineStr">
        <is>
          <t>Vivienda habitual</t>
        </is>
      </c>
      <c r="K4" s="6" t="n">
        <v>180000</v>
      </c>
      <c r="L4" s="6" t="n">
        <v>8000</v>
      </c>
      <c r="M4" s="6" t="n">
        <v>12600</v>
      </c>
      <c r="N4" s="6" t="n">
        <v>15000</v>
      </c>
      <c r="O4" s="6" t="n">
        <v>0</v>
      </c>
      <c r="P4" s="6" t="n">
        <v>320000</v>
      </c>
      <c r="Q4" s="6" t="n">
        <v>9000</v>
      </c>
      <c r="R4" s="6" t="n">
        <v>3500</v>
      </c>
      <c r="S4" s="7">
        <f>P4-(K4+L4+M4+N4+Q4+R4)</f>
        <v/>
      </c>
      <c r="T4" s="7">
        <f>K4+L4+M4+N4-O4</f>
        <v/>
      </c>
      <c r="U4" s="7">
        <f>P4-T4-Q4-R4</f>
        <v/>
      </c>
      <c r="V4" s="7">
        <f>U4</f>
        <v/>
      </c>
      <c r="W4" s="7">
        <f>MAX(0,U4-V4)</f>
        <v/>
      </c>
      <c r="X4" s="8">
        <f>IFERROR(VLOOKUP(W4,Tablas_Ayuda!$B$5:$C$8,2,TRUE),0)</f>
        <v/>
      </c>
      <c r="Y4" s="7">
        <f>W4*X4</f>
        <v/>
      </c>
      <c r="Z4" s="5" t="inlineStr">
        <is>
          <t>Reinversión total en nueva vivienda habitual</t>
        </is>
      </c>
    </row>
    <row r="5">
      <c r="A5" s="9" t="inlineStr">
        <is>
          <t>V002</t>
        </is>
      </c>
      <c r="B5" s="10" t="inlineStr">
        <is>
          <t>10/04/2018</t>
        </is>
      </c>
      <c r="C5" s="10" t="inlineStr">
        <is>
          <t>22/02/2026</t>
        </is>
      </c>
      <c r="D5" s="11" t="inlineStr">
        <is>
          <t>Segunda residencia</t>
        </is>
      </c>
      <c r="E5" s="11" t="inlineStr">
        <is>
          <t>Av. Diagonal 405, Barcelona</t>
        </is>
      </c>
      <c r="F5" s="11" t="inlineStr">
        <is>
          <t>Barcelona</t>
        </is>
      </c>
      <c r="G5" s="11" t="inlineStr">
        <is>
          <t>Antonio López</t>
        </is>
      </c>
      <c r="H5" s="9" t="inlineStr">
        <is>
          <t>87654321X</t>
        </is>
      </c>
      <c r="I5" s="9" t="inlineStr">
        <is>
          <t>0876502DF3807N0002CD</t>
        </is>
      </c>
      <c r="J5" s="11" t="inlineStr">
        <is>
          <t>Segunda residencia</t>
        </is>
      </c>
      <c r="K5" s="6" t="n">
        <v>220000</v>
      </c>
      <c r="L5" s="6" t="n">
        <v>11000</v>
      </c>
      <c r="M5" s="6" t="n">
        <v>15400</v>
      </c>
      <c r="N5" s="6" t="n">
        <v>6000</v>
      </c>
      <c r="O5" s="6" t="n">
        <v>0</v>
      </c>
      <c r="P5" s="6" t="n">
        <v>210000</v>
      </c>
      <c r="Q5" s="6" t="n">
        <v>8500</v>
      </c>
      <c r="R5" s="6" t="n">
        <v>2100</v>
      </c>
      <c r="S5" s="12">
        <f>P5-(K5+L5+M5+N5+Q5+R5)</f>
        <v/>
      </c>
      <c r="T5" s="12">
        <f>K5+L5+M5+N5-O5</f>
        <v/>
      </c>
      <c r="U5" s="12">
        <f>P5-T5-Q5-R5</f>
        <v/>
      </c>
      <c r="V5" s="12" t="n">
        <v>0</v>
      </c>
      <c r="W5" s="12">
        <f>MAX(0,U5-V5)</f>
        <v/>
      </c>
      <c r="X5" s="13">
        <f>IFERROR(VLOOKUP(W5,Tablas_Ayuda!$B$5:$C$8,2,TRUE),0)</f>
        <v/>
      </c>
      <c r="Y5" s="12">
        <f>W5*X5</f>
        <v/>
      </c>
      <c r="Z5" s="11" t="inlineStr">
        <is>
          <t>Venta con pérdida patrimonial</t>
        </is>
      </c>
    </row>
    <row r="6">
      <c r="A6" s="3" t="inlineStr">
        <is>
          <t>V003</t>
        </is>
      </c>
      <c r="B6" s="4" t="inlineStr">
        <is>
          <t>05/09/2017</t>
        </is>
      </c>
      <c r="C6" s="4" t="inlineStr">
        <is>
          <t>18/03/2026</t>
        </is>
      </c>
      <c r="D6" s="5" t="inlineStr">
        <is>
          <t>Local comercial</t>
        </is>
      </c>
      <c r="E6" s="5" t="inlineStr">
        <is>
          <t>Calle Sierpes 8, Sevilla</t>
        </is>
      </c>
      <c r="F6" s="5" t="inlineStr">
        <is>
          <t>Sevilla</t>
        </is>
      </c>
      <c r="G6" s="5" t="inlineStr">
        <is>
          <t>Carmen Ruiz</t>
        </is>
      </c>
      <c r="H6" s="3" t="inlineStr">
        <is>
          <t>23456789Y</t>
        </is>
      </c>
      <c r="I6" s="3" t="inlineStr">
        <is>
          <t>4123908TG5638P0003EF</t>
        </is>
      </c>
      <c r="J6" s="5" t="inlineStr">
        <is>
          <t>Local comercial</t>
        </is>
      </c>
      <c r="K6" s="6" t="n">
        <v>150000</v>
      </c>
      <c r="L6" s="6" t="n">
        <v>7500</v>
      </c>
      <c r="M6" s="6" t="n">
        <v>10500</v>
      </c>
      <c r="N6" s="6" t="n">
        <v>9000</v>
      </c>
      <c r="O6" s="6" t="n">
        <v>0</v>
      </c>
      <c r="P6" s="6" t="n">
        <v>205000</v>
      </c>
      <c r="Q6" s="6" t="n">
        <v>7200</v>
      </c>
      <c r="R6" s="6" t="n">
        <v>1800</v>
      </c>
      <c r="S6" s="7">
        <f>P6-(K6+L6+M6+N6+Q6+R6)</f>
        <v/>
      </c>
      <c r="T6" s="7">
        <f>K6+L6+M6+N6-O6</f>
        <v/>
      </c>
      <c r="U6" s="7">
        <f>P6-T6-Q6-R6</f>
        <v/>
      </c>
      <c r="V6" s="7" t="n">
        <v>0</v>
      </c>
      <c r="W6" s="7">
        <f>MAX(0,U6-V6)</f>
        <v/>
      </c>
      <c r="X6" s="8">
        <f>IFERROR(VLOOKUP(W6,Tablas_Ayuda!$B$5:$C$8,2,TRUE),0)</f>
        <v/>
      </c>
      <c r="Y6" s="7">
        <f>W6*X6</f>
        <v/>
      </c>
      <c r="Z6" s="5" t="inlineStr">
        <is>
          <t>Local traspasado a nuevo propietario</t>
        </is>
      </c>
    </row>
    <row r="7">
      <c r="A7" s="9" t="inlineStr">
        <is>
          <t>V004</t>
        </is>
      </c>
      <c r="B7" s="10" t="inlineStr">
        <is>
          <t>20/11/2019</t>
        </is>
      </c>
      <c r="C7" s="10" t="inlineStr">
        <is>
          <t>05/04/2026</t>
        </is>
      </c>
      <c r="D7" s="11" t="inlineStr">
        <is>
          <t>Inmueble alquilado</t>
        </is>
      </c>
      <c r="E7" s="11" t="inlineStr">
        <is>
          <t>Calle Colón 22, Valencia</t>
        </is>
      </c>
      <c r="F7" s="11" t="inlineStr">
        <is>
          <t>Valencia</t>
        </is>
      </c>
      <c r="G7" s="11" t="inlineStr">
        <is>
          <t>José Martínez</t>
        </is>
      </c>
      <c r="H7" s="9" t="inlineStr">
        <is>
          <t>34567890Z</t>
        </is>
      </c>
      <c r="I7" s="9" t="inlineStr">
        <is>
          <t>5987201YJ2298B0004GH</t>
        </is>
      </c>
      <c r="J7" s="11" t="inlineStr">
        <is>
          <t>Inmueble alquilado</t>
        </is>
      </c>
      <c r="K7" s="6" t="n">
        <v>160000</v>
      </c>
      <c r="L7" s="6" t="n">
        <v>8000</v>
      </c>
      <c r="M7" s="6" t="n">
        <v>11200</v>
      </c>
      <c r="N7" s="6" t="n">
        <v>4000</v>
      </c>
      <c r="O7" s="6" t="n">
        <v>12000</v>
      </c>
      <c r="P7" s="6" t="n">
        <v>240000</v>
      </c>
      <c r="Q7" s="6" t="n">
        <v>8800</v>
      </c>
      <c r="R7" s="6" t="n">
        <v>2600</v>
      </c>
      <c r="S7" s="12">
        <f>P7-(K7+L7+M7+N7+Q7+R7)</f>
        <v/>
      </c>
      <c r="T7" s="12">
        <f>K7+L7+M7+N7-O7</f>
        <v/>
      </c>
      <c r="U7" s="12">
        <f>P7-T7-Q7-R7</f>
        <v/>
      </c>
      <c r="V7" s="12" t="n">
        <v>0</v>
      </c>
      <c r="W7" s="12">
        <f>MAX(0,U7-V7)</f>
        <v/>
      </c>
      <c r="X7" s="13">
        <f>IFERROR(VLOOKUP(W7,Tablas_Ayuda!$B$5:$C$8,2,TRUE),0)</f>
        <v/>
      </c>
      <c r="Y7" s="12">
        <f>W7*X7</f>
        <v/>
      </c>
      <c r="Z7" s="11" t="inlineStr">
        <is>
          <t>Amortización 3% anual deducida en alquiler</t>
        </is>
      </c>
    </row>
    <row r="8">
      <c r="A8" s="3" t="inlineStr">
        <is>
          <t>V005</t>
        </is>
      </c>
      <c r="B8" s="4" t="inlineStr">
        <is>
          <t>12/02/2020</t>
        </is>
      </c>
      <c r="C8" s="4" t="inlineStr">
        <is>
          <t>10/05/2026</t>
        </is>
      </c>
      <c r="D8" s="5" t="inlineStr">
        <is>
          <t>Vivienda unifamiliar</t>
        </is>
      </c>
      <c r="E8" s="5" t="inlineStr">
        <is>
          <t>Calle Alcalá 50, Madrid</t>
        </is>
      </c>
      <c r="F8" s="5" t="inlineStr">
        <is>
          <t>Madrid</t>
        </is>
      </c>
      <c r="G8" s="5" t="inlineStr">
        <is>
          <t>Laura Fernández SL</t>
        </is>
      </c>
      <c r="H8" s="3" t="inlineStr">
        <is>
          <t>B12345678</t>
        </is>
      </c>
      <c r="I8" s="3" t="inlineStr">
        <is>
          <t>6098701VK4798S0005IJ</t>
        </is>
      </c>
      <c r="J8" s="5" t="inlineStr">
        <is>
          <t>SL patrimonial</t>
        </is>
      </c>
      <c r="K8" s="6" t="n">
        <v>500000</v>
      </c>
      <c r="L8" s="6" t="n">
        <v>20000</v>
      </c>
      <c r="M8" s="6" t="n">
        <v>35000</v>
      </c>
      <c r="N8" s="6" t="n">
        <v>25000</v>
      </c>
      <c r="O8" s="6" t="n">
        <v>0</v>
      </c>
      <c r="P8" s="6" t="n">
        <v>650000</v>
      </c>
      <c r="Q8" s="6" t="n">
        <v>15000</v>
      </c>
      <c r="R8" s="6" t="n">
        <v>5200</v>
      </c>
      <c r="S8" s="7">
        <f>P8-(K8+L8+M8+N8+Q8+R8)</f>
        <v/>
      </c>
      <c r="T8" s="7">
        <f>K8+L8+M8+N8-O8</f>
        <v/>
      </c>
      <c r="U8" s="7">
        <f>P8-T8-Q8-R8</f>
        <v/>
      </c>
      <c r="V8" s="7" t="n">
        <v>0</v>
      </c>
      <c r="W8" s="7">
        <f>MAX(0,U8-V8)</f>
        <v/>
      </c>
      <c r="X8" s="8">
        <f>IFERROR(VLOOKUP(W8,Tablas_Ayuda!$B$5:$C$8,2,TRUE),0)</f>
        <v/>
      </c>
      <c r="Y8" s="7">
        <f>W8*X8</f>
        <v/>
      </c>
      <c r="Z8" s="5" t="inlineStr">
        <is>
          <t>Sociedad patrimonial - tributa Impuesto Sociedades</t>
        </is>
      </c>
    </row>
    <row r="9">
      <c r="A9" s="9" t="inlineStr">
        <is>
          <t>V006</t>
        </is>
      </c>
      <c r="B9" s="10" t="inlineStr">
        <is>
          <t>08/07/2015</t>
        </is>
      </c>
      <c r="C9" s="10" t="inlineStr">
        <is>
          <t>28/01/2026</t>
        </is>
      </c>
      <c r="D9" s="11" t="inlineStr">
        <is>
          <t>Vivienda habitual</t>
        </is>
      </c>
      <c r="E9" s="11" t="inlineStr">
        <is>
          <t>Calle Gran Vía 100, Madrid</t>
        </is>
      </c>
      <c r="F9" s="11" t="inlineStr">
        <is>
          <t>Madrid</t>
        </is>
      </c>
      <c r="G9" s="11" t="inlineStr">
        <is>
          <t>Manuel Sánchez</t>
        </is>
      </c>
      <c r="H9" s="9" t="inlineStr">
        <is>
          <t>45678901A</t>
        </is>
      </c>
      <c r="I9" s="9" t="inlineStr">
        <is>
          <t>7098345VK4799S0006KL</t>
        </is>
      </c>
      <c r="J9" s="11" t="inlineStr">
        <is>
          <t>Vivienda habitual</t>
        </is>
      </c>
      <c r="K9" s="6" t="n">
        <v>140000</v>
      </c>
      <c r="L9" s="6" t="n">
        <v>7000</v>
      </c>
      <c r="M9" s="6" t="n">
        <v>9800</v>
      </c>
      <c r="N9" s="6" t="n">
        <v>12000</v>
      </c>
      <c r="O9" s="6" t="n">
        <v>0</v>
      </c>
      <c r="P9" s="6" t="n">
        <v>260000</v>
      </c>
      <c r="Q9" s="6" t="n">
        <v>8200</v>
      </c>
      <c r="R9" s="6" t="n">
        <v>2900</v>
      </c>
      <c r="S9" s="12">
        <f>P9-(K9+L9+M9+N9+Q9+R9)</f>
        <v/>
      </c>
      <c r="T9" s="12">
        <f>K9+L9+M9+N9-O9</f>
        <v/>
      </c>
      <c r="U9" s="12">
        <f>P9-T9-Q9-R9</f>
        <v/>
      </c>
      <c r="V9" s="12">
        <f>U9*0.5</f>
        <v/>
      </c>
      <c r="W9" s="12">
        <f>MAX(0,U9-V9)</f>
        <v/>
      </c>
      <c r="X9" s="13">
        <f>IFERROR(VLOOKUP(W9,Tablas_Ayuda!$B$5:$C$8,2,TRUE),0)</f>
        <v/>
      </c>
      <c r="Y9" s="12">
        <f>W9*X9</f>
        <v/>
      </c>
      <c r="Z9" s="11" t="inlineStr">
        <is>
          <t>Mayor de 65 años - reinversión parcial 50%</t>
        </is>
      </c>
    </row>
    <row r="10">
      <c r="A10" s="3" t="inlineStr">
        <is>
          <t>V007</t>
        </is>
      </c>
      <c r="B10" s="4" t="inlineStr">
        <is>
          <t>14/03/2021</t>
        </is>
      </c>
      <c r="C10" s="4" t="inlineStr">
        <is>
          <t>12/02/2026</t>
        </is>
      </c>
      <c r="D10" s="5" t="inlineStr">
        <is>
          <t>Segunda residencia</t>
        </is>
      </c>
      <c r="E10" s="5" t="inlineStr">
        <is>
          <t>Rambla Catalunya 30, Barcelona</t>
        </is>
      </c>
      <c r="F10" s="5" t="inlineStr">
        <is>
          <t>Barcelona</t>
        </is>
      </c>
      <c r="G10" s="5" t="inlineStr">
        <is>
          <t>Marta Pérez</t>
        </is>
      </c>
      <c r="H10" s="3" t="inlineStr">
        <is>
          <t>56789012B</t>
        </is>
      </c>
      <c r="I10" s="3" t="inlineStr">
        <is>
          <t>8098456DF3808N0007MN</t>
        </is>
      </c>
      <c r="J10" s="5" t="inlineStr">
        <is>
          <t>Segunda residencia</t>
        </is>
      </c>
      <c r="K10" s="6" t="n">
        <v>300000</v>
      </c>
      <c r="L10" s="6" t="n">
        <v>15000</v>
      </c>
      <c r="M10" s="6" t="n">
        <v>21000</v>
      </c>
      <c r="N10" s="6" t="n">
        <v>8000</v>
      </c>
      <c r="O10" s="6" t="n">
        <v>0</v>
      </c>
      <c r="P10" s="6" t="n">
        <v>295000</v>
      </c>
      <c r="Q10" s="6" t="n">
        <v>9500</v>
      </c>
      <c r="R10" s="6" t="n">
        <v>3100</v>
      </c>
      <c r="S10" s="7">
        <f>P10-(K10+L10+M10+N10+Q10+R10)</f>
        <v/>
      </c>
      <c r="T10" s="7">
        <f>K10+L10+M10+N10-O10</f>
        <v/>
      </c>
      <c r="U10" s="7">
        <f>P10-T10-Q10-R10</f>
        <v/>
      </c>
      <c r="V10" s="7" t="n">
        <v>0</v>
      </c>
      <c r="W10" s="7">
        <f>MAX(0,U10-V10)</f>
        <v/>
      </c>
      <c r="X10" s="8">
        <f>IFERROR(VLOOKUP(W10,Tablas_Ayuda!$B$5:$C$8,2,TRUE),0)</f>
        <v/>
      </c>
      <c r="Y10" s="7">
        <f>W10*X10</f>
        <v/>
      </c>
      <c r="Z10" s="5" t="inlineStr">
        <is>
          <t>Pequeña pérdida por gastos de venta</t>
        </is>
      </c>
    </row>
    <row r="11">
      <c r="A11" s="9" t="inlineStr">
        <is>
          <t>V008</t>
        </is>
      </c>
      <c r="B11" s="10" t="inlineStr">
        <is>
          <t>25/06/2019</t>
        </is>
      </c>
      <c r="C11" s="10" t="inlineStr">
        <is>
          <t>02/06/2026</t>
        </is>
      </c>
      <c r="D11" s="11" t="inlineStr">
        <is>
          <t>Local comercial</t>
        </is>
      </c>
      <c r="E11" s="11" t="inlineStr">
        <is>
          <t>Calle Larios 15, Málaga</t>
        </is>
      </c>
      <c r="F11" s="11" t="inlineStr">
        <is>
          <t>Málaga</t>
        </is>
      </c>
      <c r="G11" s="11" t="inlineStr">
        <is>
          <t>Pedro Romero</t>
        </is>
      </c>
      <c r="H11" s="9" t="inlineStr">
        <is>
          <t>67890123C</t>
        </is>
      </c>
      <c r="I11" s="9" t="inlineStr">
        <is>
          <t>9098567TG5639P0008OP</t>
        </is>
      </c>
      <c r="J11" s="11" t="inlineStr">
        <is>
          <t>Local comercial</t>
        </is>
      </c>
      <c r="K11" s="6" t="n">
        <v>90000</v>
      </c>
      <c r="L11" s="6" t="n">
        <v>4500</v>
      </c>
      <c r="M11" s="6" t="n">
        <v>6300</v>
      </c>
      <c r="N11" s="6" t="n">
        <v>5000</v>
      </c>
      <c r="O11" s="6" t="n">
        <v>0</v>
      </c>
      <c r="P11" s="6" t="n">
        <v>130000</v>
      </c>
      <c r="Q11" s="6" t="n">
        <v>6000</v>
      </c>
      <c r="R11" s="6" t="n">
        <v>1500</v>
      </c>
      <c r="S11" s="12">
        <f>P11-(K11+L11+M11+N11+Q11+R11)</f>
        <v/>
      </c>
      <c r="T11" s="12">
        <f>K11+L11+M11+N11-O11</f>
        <v/>
      </c>
      <c r="U11" s="12">
        <f>P11-T11-Q11-R11</f>
        <v/>
      </c>
      <c r="V11" s="12" t="n">
        <v>0</v>
      </c>
      <c r="W11" s="12">
        <f>MAX(0,U11-V11)</f>
        <v/>
      </c>
      <c r="X11" s="13">
        <f>IFERROR(VLOOKUP(W11,Tablas_Ayuda!$B$5:$C$8,2,TRUE),0)</f>
        <v/>
      </c>
      <c r="Y11" s="12">
        <f>W11*X11</f>
        <v/>
      </c>
      <c r="Z11" s="11" t="inlineStr">
        <is>
          <t>Local alquilado a comercio local</t>
        </is>
      </c>
    </row>
    <row r="12">
      <c r="A12" s="3" t="inlineStr">
        <is>
          <t>V009</t>
        </is>
      </c>
      <c r="B12" s="4" t="inlineStr">
        <is>
          <t>30/01/2022</t>
        </is>
      </c>
      <c r="C12" s="4" t="inlineStr">
        <is>
          <t>20/06/2026</t>
        </is>
      </c>
      <c r="D12" s="5" t="inlineStr">
        <is>
          <t>Edificio de oficinas</t>
        </is>
      </c>
      <c r="E12" s="5" t="inlineStr">
        <is>
          <t>Paseo de Gracia 60, Barcelona</t>
        </is>
      </c>
      <c r="F12" s="5" t="inlineStr">
        <is>
          <t>Barcelona</t>
        </is>
      </c>
      <c r="G12" s="5" t="inlineStr">
        <is>
          <t>Elena Torres SL</t>
        </is>
      </c>
      <c r="H12" s="3" t="inlineStr">
        <is>
          <t>B87654321</t>
        </is>
      </c>
      <c r="I12" s="3" t="inlineStr">
        <is>
          <t>1098678YJ2299B0009QR</t>
        </is>
      </c>
      <c r="J12" s="5" t="inlineStr">
        <is>
          <t>SL patrimonial</t>
        </is>
      </c>
      <c r="K12" s="6" t="n">
        <v>700000</v>
      </c>
      <c r="L12" s="6" t="n">
        <v>28000</v>
      </c>
      <c r="M12" s="6" t="n">
        <v>49000</v>
      </c>
      <c r="N12" s="6" t="n">
        <v>30000</v>
      </c>
      <c r="O12" s="6" t="n">
        <v>0</v>
      </c>
      <c r="P12" s="6" t="n">
        <v>780000</v>
      </c>
      <c r="Q12" s="6" t="n">
        <v>18000</v>
      </c>
      <c r="R12" s="6" t="n">
        <v>6500</v>
      </c>
      <c r="S12" s="7">
        <f>P12-(K12+L12+M12+N12+Q12+R12)</f>
        <v/>
      </c>
      <c r="T12" s="7">
        <f>K12+L12+M12+N12-O12</f>
        <v/>
      </c>
      <c r="U12" s="7">
        <f>P12-T12-Q12-R12</f>
        <v/>
      </c>
      <c r="V12" s="7" t="n">
        <v>0</v>
      </c>
      <c r="W12" s="7">
        <f>MAX(0,U12-V12)</f>
        <v/>
      </c>
      <c r="X12" s="8">
        <f>IFERROR(VLOOKUP(W12,Tablas_Ayuda!$B$5:$C$8,2,TRUE),0)</f>
        <v/>
      </c>
      <c r="Y12" s="7">
        <f>W12*X12</f>
        <v/>
      </c>
      <c r="Z12" s="5" t="inlineStr">
        <is>
          <t>Sociedad patrimonial - venta de edificio completo</t>
        </is>
      </c>
    </row>
    <row r="13">
      <c r="A13" s="14" t="inlineStr">
        <is>
          <t>TOTALES / MEDIAS</t>
        </is>
      </c>
      <c r="B13" s="15" t="n"/>
      <c r="C13" s="15" t="n"/>
      <c r="D13" s="15" t="n"/>
      <c r="E13" s="15" t="n"/>
      <c r="F13" s="15" t="n"/>
      <c r="G13" s="15" t="n"/>
      <c r="H13" s="15" t="n"/>
      <c r="I13" s="15" t="n"/>
      <c r="J13" s="15" t="n"/>
      <c r="K13" s="16">
        <f>SUM(K4:K12)</f>
        <v/>
      </c>
      <c r="L13" s="16">
        <f>SUM(L4:L12)</f>
        <v/>
      </c>
      <c r="M13" s="16">
        <f>SUM(M4:M12)</f>
        <v/>
      </c>
      <c r="N13" s="16">
        <f>SUM(N4:N12)</f>
        <v/>
      </c>
      <c r="O13" s="16">
        <f>SUM(O4:O12)</f>
        <v/>
      </c>
      <c r="P13" s="16">
        <f>SUM(P4:P12)</f>
        <v/>
      </c>
      <c r="Q13" s="16">
        <f>SUM(Q4:Q12)</f>
        <v/>
      </c>
      <c r="R13" s="16">
        <f>SUM(R4:R12)</f>
        <v/>
      </c>
      <c r="S13" s="16">
        <f>SUM(S4:S12)</f>
        <v/>
      </c>
      <c r="T13" s="16">
        <f>SUM(T4:T12)</f>
        <v/>
      </c>
      <c r="U13" s="16">
        <f>SUM(U4:U12)</f>
        <v/>
      </c>
      <c r="V13" s="16">
        <f>SUM(V4:V12)</f>
        <v/>
      </c>
      <c r="W13" s="16">
        <f>SUM(W4:W12)</f>
        <v/>
      </c>
      <c r="X13" s="17">
        <f>AVERAGE(X4:X12)</f>
        <v/>
      </c>
      <c r="Y13" s="16">
        <f>SUM(Y4:Y12)</f>
        <v/>
      </c>
      <c r="Z13" s="18">
        <f>CONCATENATE("Ganancias positivas: ",COUNTIF(U4:U12,"&gt;0")," / Pérdidas: ",COUNTIF(U4:U12,"&lt;0"))</f>
        <v/>
      </c>
    </row>
  </sheetData>
  <autoFilter ref="A3:Z13"/>
  <mergeCells count="1">
    <mergeCell ref="A1:Z1"/>
  </mergeCells>
  <conditionalFormatting sqref="U4:U12">
    <cfRule type="expression" priority="1" dxfId="0" stopIfTrue="1">
      <formula>U4&gt;0</formula>
    </cfRule>
    <cfRule type="expression" priority="2" dxfId="1" stopIfTrue="1">
      <formula>U4&lt;0</formula>
    </cfRule>
  </conditionalFormatting>
  <conditionalFormatting sqref="Y4:Y12">
    <cfRule type="expression" priority="3" dxfId="2" stopIfTrue="1">
      <formula>Y4&gt;0</formula>
    </cfRule>
  </conditionalFormatting>
  <dataValidations count="1">
    <dataValidation sqref="J4:J12" showErrorMessage="1" showInputMessage="1" allowBlank="1" type="list">
      <formula1>"Vivienda habitual,Segunda residencia,Local comercial,Inmueble alquilado,SL patrimonial"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18" customWidth="1" min="7" max="7"/>
    <col width="16" customWidth="1" min="8" max="8"/>
  </cols>
  <sheetData>
    <row r="1" ht="26" customHeight="1">
      <c r="A1" s="1" t="inlineStr">
        <is>
          <t>DASHBOARD - RESUMEN GANANCIA PATRIMONIAL IRPF</t>
        </is>
      </c>
    </row>
    <row r="2"/>
    <row r="3">
      <c r="A3" s="19" t="inlineStr">
        <is>
          <t>INDICADORES CLAVE</t>
        </is>
      </c>
      <c r="D3" s="19" t="inlineStr">
        <is>
          <t>DISTRIBUCIÓN POR NATURALEZA FISCAL</t>
        </is>
      </c>
    </row>
    <row r="4">
      <c r="A4" s="20" t="inlineStr">
        <is>
          <t>Total operaciones de venta</t>
        </is>
      </c>
      <c r="B4" s="21">
        <f>COUNTA(Ventas_IRPF!A4:A12)</f>
        <v/>
      </c>
      <c r="D4" s="22" t="inlineStr">
        <is>
          <t>Vivienda habitual</t>
        </is>
      </c>
      <c r="E4" s="22">
        <f>COUNTIF(Ventas_IRPF!J4:J12,D4)</f>
        <v/>
      </c>
    </row>
    <row r="5">
      <c r="A5" s="23" t="inlineStr">
        <is>
          <t>Total ganancia/pérdida neta (€)</t>
        </is>
      </c>
      <c r="B5" s="24">
        <f>SUM(Ventas_IRPF!U4:U12)</f>
        <v/>
      </c>
      <c r="D5" s="25" t="inlineStr">
        <is>
          <t>Segunda residencia</t>
        </is>
      </c>
      <c r="E5" s="25">
        <f>COUNTIF(Ventas_IRPF!J4:J12,D5)</f>
        <v/>
      </c>
    </row>
    <row r="6">
      <c r="A6" s="20" t="inlineStr">
        <is>
          <t>Total cuota estimada IRPF (€)</t>
        </is>
      </c>
      <c r="B6" s="24">
        <f>SUM(Ventas_IRPF!Y4:Y12)</f>
        <v/>
      </c>
      <c r="D6" s="22" t="inlineStr">
        <is>
          <t>Local comercial</t>
        </is>
      </c>
      <c r="E6" s="22">
        <f>COUNTIF(Ventas_IRPF!J4:J12,D6)</f>
        <v/>
      </c>
    </row>
    <row r="7">
      <c r="A7" s="23" t="inlineStr">
        <is>
          <t>% operaciones con ganancia</t>
        </is>
      </c>
      <c r="B7" s="26">
        <f>IFERROR(COUNTIF(Ventas_IRPF!U4:U12,"&gt;0")/COUNTA(Ventas_IRPF!A4:A12),0)</f>
        <v/>
      </c>
      <c r="D7" s="25" t="inlineStr">
        <is>
          <t>Inmueble alquilado</t>
        </is>
      </c>
      <c r="E7" s="25">
        <f>COUNTIF(Ventas_IRPF!J4:J12,D7)</f>
        <v/>
      </c>
    </row>
    <row r="8">
      <c r="A8" s="20" t="inlineStr">
        <is>
          <t>Precio medio de compra (€)</t>
        </is>
      </c>
      <c r="B8" s="24">
        <f>AVERAGE(Ventas_IRPF!K4:K12)</f>
        <v/>
      </c>
      <c r="D8" s="22" t="inlineStr">
        <is>
          <t>SL patrimonial</t>
        </is>
      </c>
      <c r="E8" s="22">
        <f>COUNTIF(Ventas_IRPF!J4:J12,D8)</f>
        <v/>
      </c>
    </row>
    <row r="9">
      <c r="A9" s="23" t="inlineStr">
        <is>
          <t>Precio medio de venta (€)</t>
        </is>
      </c>
      <c r="B9" s="24">
        <f>AVERAGE(Ventas_IRPF!P4:P12)</f>
        <v/>
      </c>
    </row>
    <row r="10">
      <c r="A10" s="20" t="inlineStr">
        <is>
          <t>Ganancia media por operación (€)</t>
        </is>
      </c>
      <c r="B10" s="24">
        <f>AVERAGE(Ventas_IRPF!U4:U12)</f>
        <v/>
      </c>
    </row>
    <row r="11">
      <c r="A11" s="23" t="inlineStr">
        <is>
          <t>Operaciones con exención vivienda habitual</t>
        </is>
      </c>
      <c r="B11" s="21">
        <f>COUNTIF(Ventas_IRPF!V4:V12,"&gt;0")</f>
        <v/>
      </c>
    </row>
    <row r="12">
      <c r="A12" s="20" t="inlineStr">
        <is>
          <t>Operaciones con pérdida patrimonial</t>
        </is>
      </c>
      <c r="B12" s="21">
        <f>COUNTIF(Ventas_IRPF!U4:U12,"&lt;0")</f>
        <v/>
      </c>
    </row>
    <row r="13"/>
    <row r="14"/>
    <row r="15">
      <c r="A15" s="19" t="inlineStr">
        <is>
          <t>PRECIO COMPRA vs VENTA POR OPERACIÓN</t>
        </is>
      </c>
    </row>
    <row r="16">
      <c r="A16" s="2" t="inlineStr">
        <is>
          <t>Operación</t>
        </is>
      </c>
      <c r="B16" s="2" t="inlineStr">
        <is>
          <t>Precio compra (€)</t>
        </is>
      </c>
      <c r="C16" s="2" t="inlineStr">
        <is>
          <t>Precio venta (€)</t>
        </is>
      </c>
      <c r="D16" s="2" t="inlineStr">
        <is>
          <t>Ganancia neta (€)</t>
        </is>
      </c>
      <c r="F16" s="27" t="inlineStr">
        <is>
          <t>Fecha venta</t>
        </is>
      </c>
      <c r="G16" s="27" t="inlineStr">
        <is>
          <t>Ganancia neta (€)</t>
        </is>
      </c>
    </row>
    <row r="17">
      <c r="A17" s="22">
        <f>Ventas_IRPF!A4</f>
        <v/>
      </c>
      <c r="B17" s="28">
        <f>Ventas_IRPF!K4</f>
        <v/>
      </c>
      <c r="C17" s="28">
        <f>Ventas_IRPF!P4</f>
        <v/>
      </c>
      <c r="D17" s="28">
        <f>Ventas_IRPF!U4</f>
        <v/>
      </c>
      <c r="F17" s="29">
        <f>Ventas_IRPF!C4</f>
        <v/>
      </c>
      <c r="G17" s="28">
        <f>Ventas_IRPF!U4</f>
        <v/>
      </c>
    </row>
    <row r="18">
      <c r="A18" s="25">
        <f>Ventas_IRPF!A5</f>
        <v/>
      </c>
      <c r="B18" s="30">
        <f>Ventas_IRPF!K5</f>
        <v/>
      </c>
      <c r="C18" s="30">
        <f>Ventas_IRPF!P5</f>
        <v/>
      </c>
      <c r="D18" s="30">
        <f>Ventas_IRPF!U5</f>
        <v/>
      </c>
      <c r="F18" s="31">
        <f>Ventas_IRPF!C5</f>
        <v/>
      </c>
      <c r="G18" s="30">
        <f>Ventas_IRPF!U5</f>
        <v/>
      </c>
    </row>
    <row r="19">
      <c r="A19" s="22">
        <f>Ventas_IRPF!A6</f>
        <v/>
      </c>
      <c r="B19" s="28">
        <f>Ventas_IRPF!K6</f>
        <v/>
      </c>
      <c r="C19" s="28">
        <f>Ventas_IRPF!P6</f>
        <v/>
      </c>
      <c r="D19" s="28">
        <f>Ventas_IRPF!U6</f>
        <v/>
      </c>
      <c r="F19" s="29">
        <f>Ventas_IRPF!C6</f>
        <v/>
      </c>
      <c r="G19" s="28">
        <f>Ventas_IRPF!U6</f>
        <v/>
      </c>
    </row>
    <row r="20">
      <c r="A20" s="25">
        <f>Ventas_IRPF!A7</f>
        <v/>
      </c>
      <c r="B20" s="30">
        <f>Ventas_IRPF!K7</f>
        <v/>
      </c>
      <c r="C20" s="30">
        <f>Ventas_IRPF!P7</f>
        <v/>
      </c>
      <c r="D20" s="30">
        <f>Ventas_IRPF!U7</f>
        <v/>
      </c>
      <c r="F20" s="31">
        <f>Ventas_IRPF!C7</f>
        <v/>
      </c>
      <c r="G20" s="30">
        <f>Ventas_IRPF!U7</f>
        <v/>
      </c>
    </row>
    <row r="21">
      <c r="A21" s="22">
        <f>Ventas_IRPF!A8</f>
        <v/>
      </c>
      <c r="B21" s="28">
        <f>Ventas_IRPF!K8</f>
        <v/>
      </c>
      <c r="C21" s="28">
        <f>Ventas_IRPF!P8</f>
        <v/>
      </c>
      <c r="D21" s="28">
        <f>Ventas_IRPF!U8</f>
        <v/>
      </c>
      <c r="F21" s="29">
        <f>Ventas_IRPF!C8</f>
        <v/>
      </c>
      <c r="G21" s="28">
        <f>Ventas_IRPF!U8</f>
        <v/>
      </c>
    </row>
    <row r="22">
      <c r="A22" s="25">
        <f>Ventas_IRPF!A9</f>
        <v/>
      </c>
      <c r="B22" s="30">
        <f>Ventas_IRPF!K9</f>
        <v/>
      </c>
      <c r="C22" s="30">
        <f>Ventas_IRPF!P9</f>
        <v/>
      </c>
      <c r="D22" s="30">
        <f>Ventas_IRPF!U9</f>
        <v/>
      </c>
      <c r="F22" s="31">
        <f>Ventas_IRPF!C9</f>
        <v/>
      </c>
      <c r="G22" s="30">
        <f>Ventas_IRPF!U9</f>
        <v/>
      </c>
    </row>
    <row r="23">
      <c r="A23" s="22">
        <f>Ventas_IRPF!A10</f>
        <v/>
      </c>
      <c r="B23" s="28">
        <f>Ventas_IRPF!K10</f>
        <v/>
      </c>
      <c r="C23" s="28">
        <f>Ventas_IRPF!P10</f>
        <v/>
      </c>
      <c r="D23" s="28">
        <f>Ventas_IRPF!U10</f>
        <v/>
      </c>
      <c r="F23" s="29">
        <f>Ventas_IRPF!C10</f>
        <v/>
      </c>
      <c r="G23" s="28">
        <f>Ventas_IRPF!U10</f>
        <v/>
      </c>
    </row>
    <row r="24">
      <c r="A24" s="25">
        <f>Ventas_IRPF!A11</f>
        <v/>
      </c>
      <c r="B24" s="30">
        <f>Ventas_IRPF!K11</f>
        <v/>
      </c>
      <c r="C24" s="30">
        <f>Ventas_IRPF!P11</f>
        <v/>
      </c>
      <c r="D24" s="30">
        <f>Ventas_IRPF!U11</f>
        <v/>
      </c>
      <c r="F24" s="31">
        <f>Ventas_IRPF!C11</f>
        <v/>
      </c>
      <c r="G24" s="30">
        <f>Ventas_IRPF!U11</f>
        <v/>
      </c>
    </row>
    <row r="25">
      <c r="A25" s="22">
        <f>Ventas_IRPF!A12</f>
        <v/>
      </c>
      <c r="B25" s="28">
        <f>Ventas_IRPF!K12</f>
        <v/>
      </c>
      <c r="C25" s="28">
        <f>Ventas_IRPF!P12</f>
        <v/>
      </c>
      <c r="D25" s="28">
        <f>Ventas_IRPF!U12</f>
        <v/>
      </c>
      <c r="F25" s="29">
        <f>Ventas_IRPF!C12</f>
        <v/>
      </c>
      <c r="G25" s="28">
        <f>Ventas_IRPF!U12</f>
        <v/>
      </c>
    </row>
  </sheetData>
  <mergeCells count="4">
    <mergeCell ref="A1:F1"/>
    <mergeCell ref="A3:B3"/>
    <mergeCell ref="D3:E3"/>
    <mergeCell ref="A15:D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 ht="26" customHeight="1">
      <c r="A1" s="1" t="inlineStr">
        <is>
          <t>TABLAS DE AYUDA - GANANCIA PATRIMONIAL IRPF</t>
        </is>
      </c>
    </row>
    <row r="2"/>
    <row r="3">
      <c r="A3" s="19" t="inlineStr">
        <is>
          <t>1. TRAMOS IRPF - GANANCIA PATRIMONIAL</t>
        </is>
      </c>
    </row>
    <row r="4">
      <c r="A4" s="2" t="inlineStr">
        <is>
          <t>Desde (€)</t>
        </is>
      </c>
      <c r="B4" s="2" t="inlineStr">
        <is>
          <t>Hasta (€)</t>
        </is>
      </c>
      <c r="C4" s="2" t="inlineStr">
        <is>
          <t>Tipo aplicable</t>
        </is>
      </c>
    </row>
    <row r="5">
      <c r="A5" s="28" t="n">
        <v>0</v>
      </c>
      <c r="B5" s="28" t="n">
        <v>6000</v>
      </c>
      <c r="C5" s="32" t="n">
        <v>0.19</v>
      </c>
    </row>
    <row r="6">
      <c r="A6" s="30" t="n">
        <v>6000.01</v>
      </c>
      <c r="B6" s="30" t="n">
        <v>50000</v>
      </c>
      <c r="C6" s="33" t="n">
        <v>0.21</v>
      </c>
    </row>
    <row r="7">
      <c r="A7" s="28" t="n">
        <v>50000.01</v>
      </c>
      <c r="B7" s="28" t="n">
        <v>200000</v>
      </c>
      <c r="C7" s="32" t="n">
        <v>0.23</v>
      </c>
    </row>
    <row r="8">
      <c r="A8" s="30" t="n">
        <v>200000.01</v>
      </c>
      <c r="B8" s="25" t="inlineStr">
        <is>
          <t>Sin límite</t>
        </is>
      </c>
      <c r="C8" s="33" t="n">
        <v>0.27</v>
      </c>
    </row>
    <row r="9"/>
    <row r="10">
      <c r="A10" s="19" t="inlineStr">
        <is>
          <t>2. NATURALEZA FISCAL / TIPOS DE INMUEBLE</t>
        </is>
      </c>
    </row>
    <row r="11">
      <c r="A11" s="2" t="inlineStr">
        <is>
          <t>Tipo</t>
        </is>
      </c>
      <c r="B11" s="2" t="inlineStr">
        <is>
          <t>Descripción</t>
        </is>
      </c>
      <c r="C11" s="35" t="n"/>
    </row>
    <row r="12">
      <c r="A12" s="22" t="inlineStr">
        <is>
          <t>Vivienda habitual</t>
        </is>
      </c>
      <c r="B12" s="5" t="inlineStr">
        <is>
          <t>Residencia habitual del contribuyente, posible exención por reinversión</t>
        </is>
      </c>
      <c r="C12" s="35" t="n"/>
    </row>
    <row r="13">
      <c r="A13" s="25" t="inlineStr">
        <is>
          <t>Segunda residencia</t>
        </is>
      </c>
      <c r="B13" s="11" t="inlineStr">
        <is>
          <t>Uso vacacional o esporádico, sin exenciones especiales</t>
        </is>
      </c>
      <c r="C13" s="35" t="n"/>
    </row>
    <row r="14">
      <c r="A14" s="22" t="inlineStr">
        <is>
          <t>Local comercial</t>
        </is>
      </c>
      <c r="B14" s="5" t="inlineStr">
        <is>
          <t>Inmueble de uso comercial o industrial</t>
        </is>
      </c>
      <c r="C14" s="35" t="n"/>
    </row>
    <row r="15">
      <c r="A15" s="25" t="inlineStr">
        <is>
          <t>Inmueble alquilado</t>
        </is>
      </c>
      <c r="B15" s="11" t="inlineStr">
        <is>
          <t>Sujeto a amortización deducida durante el arrendamiento</t>
        </is>
      </c>
      <c r="C15" s="35" t="n"/>
    </row>
    <row r="16">
      <c r="A16" s="22" t="inlineStr">
        <is>
          <t>SL patrimonial</t>
        </is>
      </c>
      <c r="B16" s="5" t="inlineStr">
        <is>
          <t>Sociedad patrimonial, tributa en Impuesto sobre Sociedades</t>
        </is>
      </c>
      <c r="C16" s="35" t="n"/>
    </row>
    <row r="17"/>
    <row r="18"/>
    <row r="19">
      <c r="A19" s="19" t="inlineStr">
        <is>
          <t>3. TIPOS DE GASTO DEDUCIBLE</t>
        </is>
      </c>
    </row>
    <row r="20">
      <c r="A20" s="5" t="inlineStr">
        <is>
          <t>Notaría (escritura de compraventa)</t>
        </is>
      </c>
      <c r="B20" s="36" t="n"/>
      <c r="C20" s="35" t="n"/>
    </row>
    <row r="21">
      <c r="A21" s="11" t="inlineStr">
        <is>
          <t>Registro de la Propiedad</t>
        </is>
      </c>
      <c r="B21" s="36" t="n"/>
      <c r="C21" s="35" t="n"/>
    </row>
    <row r="22">
      <c r="A22" s="5" t="inlineStr">
        <is>
          <t>Agencia inmobiliaria / intermediación</t>
        </is>
      </c>
      <c r="B22" s="36" t="n"/>
      <c r="C22" s="35" t="n"/>
    </row>
    <row r="23">
      <c r="A23" s="11" t="inlineStr">
        <is>
          <t>Cancelación de hipoteca</t>
        </is>
      </c>
      <c r="B23" s="36" t="n"/>
      <c r="C23" s="35" t="n"/>
    </row>
    <row r="24">
      <c r="A24" s="5" t="inlineStr">
        <is>
          <t>Certificado de eficiencia energética</t>
        </is>
      </c>
      <c r="B24" s="36" t="n"/>
      <c r="C24" s="35" t="n"/>
    </row>
    <row r="25">
      <c r="A25" s="11" t="inlineStr">
        <is>
          <t>IBI prorrateado en el año de venta</t>
        </is>
      </c>
      <c r="B25" s="36" t="n"/>
      <c r="C25" s="35" t="n"/>
    </row>
    <row r="26">
      <c r="A26" s="5" t="inlineStr">
        <is>
          <t>Plusvalía municipal (IIVTNU)</t>
        </is>
      </c>
      <c r="B26" s="36" t="n"/>
      <c r="C26" s="35" t="n"/>
    </row>
    <row r="27"/>
    <row r="28">
      <c r="A28" s="19" t="inlineStr">
        <is>
          <t>4. CRITERIOS DE EXENCIÓN - VIVIENDA HABITUAL</t>
        </is>
      </c>
    </row>
    <row r="29">
      <c r="A29" s="5" t="inlineStr">
        <is>
          <t>Reinversión total en nueva vivienda habitual en un plazo de 2 años: exención total.</t>
        </is>
      </c>
      <c r="B29" s="36" t="n"/>
      <c r="C29" s="35" t="n"/>
    </row>
    <row r="30">
      <c r="A30" s="11" t="inlineStr">
        <is>
          <t>Reinversión parcial: exención proporcional al importe reinvertido.</t>
        </is>
      </c>
      <c r="B30" s="36" t="n"/>
      <c r="C30" s="35" t="n"/>
    </row>
    <row r="31">
      <c r="A31" s="5" t="inlineStr">
        <is>
          <t>Mayores de 65 años: exención total de la ganancia, con o sin reinversión.</t>
        </is>
      </c>
      <c r="B31" s="36" t="n"/>
      <c r="C31" s="35" t="n"/>
    </row>
    <row r="32">
      <c r="A32" s="11" t="inlineStr">
        <is>
          <t>Dación en pago de la vivienda habitual por ejecución hipotecaria: exención total.</t>
        </is>
      </c>
      <c r="B32" s="36" t="n"/>
      <c r="C32" s="35" t="n"/>
    </row>
    <row r="33">
      <c r="A33" s="5" t="inlineStr">
        <is>
          <t>Constitución de renta vitalicia con mayores de 65 años: exención total.</t>
        </is>
      </c>
      <c r="B33" s="36" t="n"/>
      <c r="C33" s="35" t="n"/>
    </row>
  </sheetData>
  <mergeCells count="23">
    <mergeCell ref="A1:C1"/>
    <mergeCell ref="A3:C3"/>
    <mergeCell ref="A10:C10"/>
    <mergeCell ref="B11:C11"/>
    <mergeCell ref="B12:C12"/>
    <mergeCell ref="B13:C13"/>
    <mergeCell ref="B14:C14"/>
    <mergeCell ref="B15:C15"/>
    <mergeCell ref="B16:C16"/>
    <mergeCell ref="A19:C19"/>
    <mergeCell ref="A20:C20"/>
    <mergeCell ref="A21:C21"/>
    <mergeCell ref="A22:C22"/>
    <mergeCell ref="A23:C23"/>
    <mergeCell ref="A24:C24"/>
    <mergeCell ref="A25:C25"/>
    <mergeCell ref="A26:C26"/>
    <mergeCell ref="A28:C28"/>
    <mergeCell ref="A29:C29"/>
    <mergeCell ref="A30:C30"/>
    <mergeCell ref="A31:C31"/>
    <mergeCell ref="A32:C32"/>
    <mergeCell ref="A33:C3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" t="inlineStr">
        <is>
          <t>INSTRUCCIONES DE USO</t>
        </is>
      </c>
    </row>
    <row r="2"/>
    <row r="3" ht="34" customHeight="1">
      <c r="A3" s="20" t="inlineStr">
        <is>
          <t>1. Hoja Ventas_IRPF</t>
        </is>
      </c>
      <c r="B3" s="34" t="inlineStr">
        <is>
          <t>Introduzca cada operación de venta de inmueble en una fila. Complete los campos amarillos (importes, fechas, naturaleza fiscal). Las columnas S a Y se calculan automáticamente mediante fórmulas.</t>
        </is>
      </c>
    </row>
    <row r="4" ht="34" customHeight="1">
      <c r="A4" s="20" t="inlineStr">
        <is>
          <t>2. Gastos deducibles</t>
        </is>
      </c>
      <c r="B4" s="34" t="inlineStr">
        <is>
          <t>Son deducibles del coste de adquisición: notaría, registro, agencia inmobiliaria, ITP/IVA-AJD, cancelación de hipoteca, certificado energético y mejoras/reformas justificadas. Ver hoja Tablas_Ayuda.</t>
        </is>
      </c>
    </row>
    <row r="5" ht="34" customHeight="1">
      <c r="A5" s="20" t="inlineStr">
        <is>
          <t>3. Amortización por alquiler</t>
        </is>
      </c>
      <c r="B5" s="34" t="inlineStr">
        <is>
          <t>Si el inmueble estuvo arrendado, debe restarse del coste de adquisición la amortización fiscal deducida (habitualmente 3% anual sobre el valor de construcción), lo que incrementa la ganancia patrimonial.</t>
        </is>
      </c>
    </row>
    <row r="6" ht="34" customHeight="1">
      <c r="A6" s="20" t="inlineStr">
        <is>
          <t>4. Plusvalía municipal (IIVTNU)</t>
        </is>
      </c>
      <c r="B6" s="34" t="inlineStr">
        <is>
          <t>Impuesto municipal sobre el incremento de valor del terreno, pagado por el vendedor. Se introduce como gasto asociado a la venta.</t>
        </is>
      </c>
    </row>
    <row r="7" ht="34" customHeight="1">
      <c r="A7" s="20" t="inlineStr">
        <is>
          <t>5. Vivienda habitual y reinversión</t>
        </is>
      </c>
      <c r="B7" s="34" t="inlineStr">
        <is>
          <t>Si se reinvierte el importe obtenido en una nueva vivienda habitual en un plazo de 2 años, la ganancia puede quedar total o parcialmente exenta. Los mayores de 65 años disfrutan de exención total, con o sin reinversión.</t>
        </is>
      </c>
    </row>
    <row r="8" ht="34" customHeight="1">
      <c r="A8" s="20" t="inlineStr">
        <is>
          <t>6. Tramos IRPF</t>
        </is>
      </c>
      <c r="B8" s="34" t="inlineStr">
        <is>
          <t>El tipo aplicable a la ganancia patrimonial sujeta se obtiene mediante una tabla de tramos progresivos (19%, 21%, 23%, 27%), consultada automáticamente con VLOOKUP en la hoja Tablas_Ayuda.</t>
        </is>
      </c>
    </row>
    <row r="9" ht="34" customHeight="1">
      <c r="A9" s="20" t="inlineStr">
        <is>
          <t>7. Hoja Resumen_IRPF</t>
        </is>
      </c>
      <c r="B9" s="34" t="inlineStr">
        <is>
          <t>Panel con indicadores clave (totales, medias, porcentajes) y gráficos: comparación compra/venta, distribución por naturaleza fiscal y evolución de la ganancia neta por fecha de venta.</t>
        </is>
      </c>
    </row>
    <row r="10" ht="34" customHeight="1">
      <c r="A10" s="20" t="inlineStr">
        <is>
          <t>8. Sociedades patrimoniales (SL)</t>
        </is>
      </c>
      <c r="B10" s="34" t="inlineStr">
        <is>
          <t>Las ventas realizadas por sociedades patrimoniales tributan en el Impuesto sobre Sociedades, no en el IRPF; los cálculos de esta hoja son orientativos y no sustituyen la liquidación del Impuesto sobre Sociedades.</t>
        </is>
      </c>
    </row>
    <row r="11" ht="34" customHeight="1">
      <c r="A11" s="20" t="inlineStr">
        <is>
          <t>9. Advertencia</t>
        </is>
      </c>
      <c r="B11" s="34" t="inlineStr">
        <is>
          <t>Esta herramienta ofrece una estimación orientativa. La normativa del IRPF, coeficientes reductores y exenciones puede variar. Consulte siempre con un asesor fiscal antes de presentar la declaración.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2026-07-14T04:16:35Z</dcterms:created>
  <dcterms:modified xmlns:dcterms="http://purl.org/dc/terms/" xmlns:xsi="http://www.w3.org/2001/XMLSchema-instance" xsi:type="dcterms:W3CDTF">2026-07-14T04:16:35Z</dcterms:modified>
</cp:coreProperties>
</file>