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ead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Instruccion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#.##0,00 &quot;€&quot;"/>
    <numFmt numFmtId="166" formatCode="0,0%"/>
  </numFmts>
  <fonts count="6">
    <font>
      <name val="Calibri"/>
      <family val="2"/>
      <color theme="1"/>
      <sz val="11"/>
      <scheme val="minor"/>
    </font>
    <font>
      <name val="Aptos"/>
      <b val="1"/>
      <color rgb="00FFFFFF"/>
      <sz val="11"/>
    </font>
    <font>
      <name val="Aptos"/>
      <color rgb="001E293B"/>
      <sz val="10"/>
    </font>
    <font>
      <name val="Aptos Display"/>
      <b val="1"/>
      <color rgb="00FFFFFF"/>
      <sz val="16"/>
    </font>
    <font>
      <name val="Aptos"/>
      <b val="1"/>
      <color rgb="00FFFFFF"/>
      <sz val="10"/>
    </font>
    <font>
      <name val="Aptos"/>
      <b val="1"/>
      <color rgb="000F766E"/>
      <sz val="10"/>
    </font>
  </fonts>
  <fills count="11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FFFFFF"/>
      </patternFill>
    </fill>
    <fill>
      <patternFill patternType="solid">
        <fgColor rgb="001E293B"/>
      </patternFill>
    </fill>
    <fill>
      <patternFill patternType="solid">
        <fgColor rgb="0022C55E"/>
      </patternFill>
    </fill>
    <fill>
      <patternFill patternType="solid">
        <fgColor rgb="00F8FAFC"/>
      </patternFill>
    </fill>
    <fill>
      <patternFill patternType="solid">
        <fgColor rgb="00DC2626"/>
      </patternFill>
    </fill>
    <fill>
      <patternFill patternType="solid">
        <fgColor rgb="0014B8A6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164" fontId="2" fillId="3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165" fontId="2" fillId="3" borderId="1" applyAlignment="1" pivotButton="0" quotePrefix="0" xfId="0">
      <alignment horizontal="center" vertical="center" wrapText="1"/>
    </xf>
    <xf numFmtId="166" fontId="2" fillId="4" borderId="1" applyAlignment="1" pivotButton="0" quotePrefix="0" xfId="0">
      <alignment horizontal="center" vertical="center" wrapText="1"/>
    </xf>
    <xf numFmtId="1" fontId="2" fillId="4" borderId="1" applyAlignment="1" pivotButton="0" quotePrefix="0" xfId="0">
      <alignment horizontal="center" vertical="center" wrapText="1"/>
    </xf>
    <xf numFmtId="165" fontId="2" fillId="4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center" vertical="center" wrapText="1"/>
    </xf>
    <xf numFmtId="166" fontId="2" fillId="5" borderId="1" applyAlignment="1" pivotButton="0" quotePrefix="0" xfId="0">
      <alignment horizontal="center" vertical="center" wrapText="1"/>
    </xf>
    <xf numFmtId="1" fontId="2" fillId="5" borderId="1" applyAlignment="1" pivotButton="0" quotePrefix="0" xfId="0">
      <alignment horizontal="center" vertical="center" wrapText="1"/>
    </xf>
    <xf numFmtId="165" fontId="2" fillId="5" borderId="1" applyAlignment="1" pivotButton="0" quotePrefix="0" xfId="0">
      <alignment horizontal="center" vertical="center" wrapText="1"/>
    </xf>
    <xf numFmtId="0" fontId="2" fillId="5" borderId="1" applyAlignment="1" pivotButton="0" quotePrefix="0" xfId="0">
      <alignment horizontal="center" vertical="center" wrapText="1"/>
    </xf>
    <xf numFmtId="0" fontId="3" fillId="6" borderId="1" applyAlignment="1" pivotButton="0" quotePrefix="0" xfId="0">
      <alignment horizontal="left" vertical="center"/>
    </xf>
    <xf numFmtId="0" fontId="2" fillId="5" borderId="1" applyAlignment="1" pivotButton="0" quotePrefix="0" xfId="0">
      <alignment horizontal="left" vertical="center" wrapText="1"/>
    </xf>
    <xf numFmtId="1" fontId="4" fillId="7" borderId="1" applyAlignment="1" pivotButton="0" quotePrefix="0" xfId="0">
      <alignment horizontal="right" vertical="center"/>
    </xf>
    <xf numFmtId="0" fontId="2" fillId="8" borderId="1" applyAlignment="1" pivotButton="0" quotePrefix="0" xfId="0">
      <alignment horizontal="left" vertical="center" wrapText="1"/>
    </xf>
    <xf numFmtId="1" fontId="4" fillId="9" borderId="1" applyAlignment="1" pivotButton="0" quotePrefix="0" xfId="0">
      <alignment horizontal="right" vertical="center"/>
    </xf>
    <xf numFmtId="166" fontId="4" fillId="7" borderId="1" applyAlignment="1" pivotButton="0" quotePrefix="0" xfId="0">
      <alignment horizontal="right" vertical="center"/>
    </xf>
    <xf numFmtId="165" fontId="4" fillId="7" borderId="1" applyAlignment="1" pivotButton="0" quotePrefix="0" xfId="0">
      <alignment horizontal="right" vertical="center"/>
    </xf>
    <xf numFmtId="0" fontId="1" fillId="10" borderId="1" applyAlignment="1" pivotButton="0" quotePrefix="0" xfId="0">
      <alignment horizontal="left" vertical="center" wrapText="1"/>
    </xf>
    <xf numFmtId="166" fontId="2" fillId="3" borderId="1" applyAlignment="1" pivotButton="0" quotePrefix="0" xfId="0">
      <alignment horizontal="right" vertical="center"/>
    </xf>
    <xf numFmtId="1" fontId="2" fillId="5" borderId="1" applyAlignment="1" pivotButton="0" quotePrefix="0" xfId="0">
      <alignment horizontal="right" vertical="center"/>
    </xf>
    <xf numFmtId="166" fontId="2" fillId="5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1" fontId="2" fillId="8" borderId="1" applyAlignment="1" pivotButton="0" quotePrefix="0" xfId="0">
      <alignment horizontal="right" vertical="center"/>
    </xf>
    <xf numFmtId="166" fontId="2" fillId="8" borderId="1" applyAlignment="1" pivotButton="0" quotePrefix="0" xfId="0">
      <alignment horizontal="right" vertical="center"/>
    </xf>
    <xf numFmtId="165" fontId="2" fillId="8" borderId="1" applyAlignment="1" pivotButton="0" quotePrefix="0" xfId="0">
      <alignment horizontal="right" vertical="center"/>
    </xf>
    <xf numFmtId="0" fontId="5" fillId="8" borderId="1" applyAlignment="1" pivotButton="0" quotePrefix="0" xfId="0">
      <alignment horizontal="left" vertical="center" wrapText="1"/>
    </xf>
    <xf numFmtId="0" fontId="5" fillId="5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center" vertical="center" wrapText="1"/>
    </xf>
    <xf numFmtId="165" fontId="2" fillId="3" borderId="1" applyAlignment="1" pivotButton="0" quotePrefix="0" xfId="0">
      <alignment horizontal="center" vertical="center" wrapText="1"/>
    </xf>
    <xf numFmtId="166" fontId="2" fillId="4" borderId="1" applyAlignment="1" pivotButton="0" quotePrefix="0" xfId="0">
      <alignment horizontal="center" vertical="center" wrapText="1"/>
    </xf>
    <xf numFmtId="165" fontId="2" fillId="4" borderId="1" applyAlignment="1" pivotButton="0" quotePrefix="0" xfId="0">
      <alignment horizontal="center" vertical="center" wrapText="1"/>
    </xf>
    <xf numFmtId="166" fontId="2" fillId="5" borderId="1" applyAlignment="1" pivotButton="0" quotePrefix="0" xfId="0">
      <alignment horizontal="center" vertical="center" wrapText="1"/>
    </xf>
    <xf numFmtId="165" fontId="2" fillId="5" borderId="1" applyAlignment="1" pivotButton="0" quotePrefix="0" xfId="0">
      <alignment horizontal="center" vertical="center" wrapText="1"/>
    </xf>
    <xf numFmtId="0" fontId="0" fillId="0" borderId="4" pivotButton="0" quotePrefix="0" xfId="0"/>
    <xf numFmtId="0" fontId="0" fillId="0" borderId="5" pivotButton="0" quotePrefix="0" xfId="0"/>
    <xf numFmtId="166" fontId="4" fillId="7" borderId="1" applyAlignment="1" pivotButton="0" quotePrefix="0" xfId="0">
      <alignment horizontal="right" vertical="center"/>
    </xf>
    <xf numFmtId="165" fontId="4" fillId="7" borderId="1" applyAlignment="1" pivotButton="0" quotePrefix="0" xfId="0">
      <alignment horizontal="right" vertical="center"/>
    </xf>
    <xf numFmtId="166" fontId="2" fillId="3" borderId="1" applyAlignment="1" pivotButton="0" quotePrefix="0" xfId="0">
      <alignment horizontal="right" vertical="center"/>
    </xf>
    <xf numFmtId="166" fontId="2" fillId="5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166" fontId="2" fillId="8" borderId="1" applyAlignment="1" pivotButton="0" quotePrefix="0" xfId="0">
      <alignment horizontal="right" vertical="center"/>
    </xf>
    <xf numFmtId="165" fontId="2" fillId="8" borderId="1" applyAlignment="1" pivotButton="0" quotePrefix="0" xfId="0">
      <alignment horizontal="right" vertical="center"/>
    </xf>
  </cellXfs>
  <cellStyles count="1">
    <cellStyle name="Normal" xfId="0" builtinId="0" hidden="0"/>
  </cellStyles>
  <dxfs count="2">
    <dxf>
      <font>
        <name val="Aptos"/>
        <b val="1"/>
        <color rgb="00FFFFFF"/>
        <sz val="10"/>
      </font>
      <fill>
        <patternFill patternType="solid">
          <fgColor rgb="00DC2626"/>
        </patternFill>
      </fill>
    </dxf>
    <dxf>
      <font>
        <name val="Aptos"/>
        <b val="1"/>
        <color rgb="00FFFFFF"/>
        <sz val="10"/>
      </font>
      <fill>
        <patternFill patternType="solid">
          <fgColor rgb="0016A34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Embudo de leads por estado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'Resumen'!E14</f>
            </strRef>
          </tx>
          <spPr>
            <a:solidFill xmlns:a="http://schemas.openxmlformats.org/drawingml/2006/main">
              <a:srgbClr val="1E293B"/>
            </a:solidFill>
            <a:ln xmlns:a="http://schemas.openxmlformats.org/drawingml/2006/main">
              <a:solidFill>
                <a:srgbClr val="1E293B"/>
              </a:solidFill>
              <a:prstDash val="solid"/>
            </a:ln>
          </spPr>
          <cat>
            <numRef>
              <f>'Resumen'!$D$15:$D$22</f>
            </numRef>
          </cat>
          <val>
            <numRef>
              <f>'Resumen'!$E$15:$E$22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Nº de leads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Estado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Distribución de leads por canal</a:t>
            </a:r>
          </a:p>
        </rich>
      </tx>
    </title>
    <plotArea>
      <pieChart>
        <varyColors val="1"/>
        <ser>
          <idx val="0"/>
          <order val="0"/>
          <tx>
            <strRef>
              <f>'Resumen'!B29</f>
            </strRef>
          </tx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1E293B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C8102E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16A34A"/>
              </a:solidFill>
              <a:ln xmlns:a="http://schemas.openxmlformats.org/drawingml/2006/main"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14B8A6"/>
              </a:solidFill>
              <a:ln xmlns:a="http://schemas.openxmlformats.org/drawingml/2006/main">
                <a:prstDash val="solid"/>
              </a:ln>
            </spPr>
          </dPt>
          <dPt>
            <idx val="4"/>
            <spPr>
              <a:solidFill xmlns:a="http://schemas.openxmlformats.org/drawingml/2006/main">
                <a:srgbClr val="F59E0B"/>
              </a:solidFill>
              <a:ln xmlns:a="http://schemas.openxmlformats.org/drawingml/2006/main">
                <a:prstDash val="solid"/>
              </a:ln>
            </spPr>
          </dPt>
          <dPt>
            <idx val="5"/>
            <spPr>
              <a:solidFill xmlns:a="http://schemas.openxmlformats.org/drawingml/2006/main">
                <a:srgbClr val="64748B"/>
              </a:solidFill>
              <a:ln xmlns:a="http://schemas.openxmlformats.org/drawingml/2006/main">
                <a:prstDash val="solid"/>
              </a:ln>
            </spPr>
          </dPt>
          <cat>
            <numRef>
              <f>'Resumen'!$A$30:$A$35</f>
            </numRef>
          </cat>
          <val>
            <numRef>
              <f>'Resumen'!$B$30:$B$35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Valor estimado por agente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'Resumen'!E29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solidFill>
                <a:srgbClr val="16A34A"/>
              </a:solidFill>
              <a:prstDash val="solid"/>
            </a:ln>
          </spPr>
          <cat>
            <numRef>
              <f>'Resumen'!$D$30:$D$33</f>
            </numRef>
          </cat>
          <val>
            <numRef>
              <f>'Resumen'!$E$30:$E$33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Agente responsable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Valor estimado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36</row>
      <rowOff>0</rowOff>
    </from>
    <ext cx="6120000" cy="32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1</row>
      <rowOff>0</rowOff>
    </from>
    <ext cx="468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7</col>
      <colOff>0</colOff>
      <row>18</row>
      <rowOff>0</rowOff>
    </from>
    <ext cx="468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ables/table1.xml><?xml version="1.0" encoding="utf-8"?>
<table xmlns="http://schemas.openxmlformats.org/spreadsheetml/2006/main" id="1" name="TablaLeads" displayName="TablaLeads" ref="A1:Y101" headerRowCount="1">
  <autoFilter ref="A1:Y101"/>
  <tableColumns count="25">
    <tableColumn id="1" name="ID Lead"/>
    <tableColumn id="2" name="Fecha de entrada"/>
    <tableColumn id="3" name="Nombre y apellidos"/>
    <tableColumn id="4" name="NIF"/>
    <tableColumn id="5" name="Teléfono"/>
    <tableColumn id="6" name="Email"/>
    <tableColumn id="7" name="Tipo de operación"/>
    <tableColumn id="8" name="Inmueble de interés"/>
    <tableColumn id="9" name="Referencia catastral"/>
    <tableColumn id="10" name="Dirección del inmueble"/>
    <tableColumn id="11" name="Municipio"/>
    <tableColumn id="12" name="Presupuesto máximo (€)"/>
    <tableColumn id="13" name="Importe estimado de operación (€)"/>
    <tableColumn id="14" name="Canal de origen"/>
    <tableColumn id="15" name="Agente responsable"/>
    <tableColumn id="16" name="Estado del embudo"/>
    <tableColumn id="17" name="Probabilidad (%)"/>
    <tableColumn id="18" name="Próxima acción"/>
    <tableColumn id="19" name="Fecha próxima acción"/>
    <tableColumn id="20" name="Último contacto"/>
    <tableColumn id="21" name="Días sin contacto"/>
    <tableColumn id="22" name="Motivo de pérdida"/>
    <tableColumn id="23" name="Observaciones"/>
    <tableColumn id="24" name="Valor ponderado (€)"/>
    <tableColumn id="25" name="Alerta de seguimient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0F766E"/>
    <outlinePr summaryBelow="1" summaryRight="1"/>
    <pageSetUpPr/>
  </sheetPr>
  <dimension ref="A1:Y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24" customWidth="1" min="3" max="3"/>
    <col width="14" customWidth="1" min="4" max="4"/>
    <col width="15" customWidth="1" min="5" max="5"/>
    <col width="28" customWidth="1" min="6" max="6"/>
    <col width="18" customWidth="1" min="7" max="7"/>
    <col width="28" customWidth="1" min="8" max="8"/>
    <col width="25" customWidth="1" min="9" max="9"/>
    <col width="34" customWidth="1" min="10" max="10"/>
    <col width="18" customWidth="1" min="11" max="11"/>
    <col width="20" customWidth="1" min="12" max="12"/>
    <col width="27" customWidth="1" min="13" max="13"/>
    <col width="18" customWidth="1" min="14" max="14"/>
    <col width="21" customWidth="1" min="15" max="15"/>
    <col width="20" customWidth="1" min="16" max="16"/>
    <col width="16" customWidth="1" min="17" max="17"/>
    <col width="30" customWidth="1" min="18" max="18"/>
    <col width="17" customWidth="1" min="19" max="19"/>
    <col width="17" customWidth="1" min="20" max="20"/>
    <col width="18" customWidth="1" min="21" max="21"/>
    <col width="25" customWidth="1" min="22" max="22"/>
    <col width="36" customWidth="1" min="23" max="23"/>
    <col width="22" customWidth="1" min="24" max="24"/>
    <col width="22" customWidth="1" min="25" max="25"/>
  </cols>
  <sheetData>
    <row r="1" ht="34" customHeight="1">
      <c r="A1" s="1" t="inlineStr">
        <is>
          <t>ID Lead</t>
        </is>
      </c>
      <c r="B1" s="1" t="inlineStr">
        <is>
          <t>Fecha de entrada</t>
        </is>
      </c>
      <c r="C1" s="1" t="inlineStr">
        <is>
          <t>Nombre y apellidos</t>
        </is>
      </c>
      <c r="D1" s="1" t="inlineStr">
        <is>
          <t>NIF</t>
        </is>
      </c>
      <c r="E1" s="1" t="inlineStr">
        <is>
          <t>Teléfono</t>
        </is>
      </c>
      <c r="F1" s="1" t="inlineStr">
        <is>
          <t>Email</t>
        </is>
      </c>
      <c r="G1" s="1" t="inlineStr">
        <is>
          <t>Tipo de operación</t>
        </is>
      </c>
      <c r="H1" s="1" t="inlineStr">
        <is>
          <t>Inmueble de interés</t>
        </is>
      </c>
      <c r="I1" s="1" t="inlineStr">
        <is>
          <t>Referencia catastral</t>
        </is>
      </c>
      <c r="J1" s="1" t="inlineStr">
        <is>
          <t>Dirección del inmueble</t>
        </is>
      </c>
      <c r="K1" s="1" t="inlineStr">
        <is>
          <t>Municipio</t>
        </is>
      </c>
      <c r="L1" s="1" t="inlineStr">
        <is>
          <t>Presupuesto máximo (€)</t>
        </is>
      </c>
      <c r="M1" s="1" t="inlineStr">
        <is>
          <t>Importe estimado de operación (€)</t>
        </is>
      </c>
      <c r="N1" s="1" t="inlineStr">
        <is>
          <t>Canal de origen</t>
        </is>
      </c>
      <c r="O1" s="1" t="inlineStr">
        <is>
          <t>Agente responsable</t>
        </is>
      </c>
      <c r="P1" s="1" t="inlineStr">
        <is>
          <t>Estado del embudo</t>
        </is>
      </c>
      <c r="Q1" s="1" t="inlineStr">
        <is>
          <t>Probabilidad (%)</t>
        </is>
      </c>
      <c r="R1" s="1" t="inlineStr">
        <is>
          <t>Próxima acción</t>
        </is>
      </c>
      <c r="S1" s="1" t="inlineStr">
        <is>
          <t>Fecha próxima acción</t>
        </is>
      </c>
      <c r="T1" s="1" t="inlineStr">
        <is>
          <t>Último contacto</t>
        </is>
      </c>
      <c r="U1" s="1" t="inlineStr">
        <is>
          <t>Días sin contacto</t>
        </is>
      </c>
      <c r="V1" s="1" t="inlineStr">
        <is>
          <t>Motivo de pérdida</t>
        </is>
      </c>
      <c r="W1" s="1" t="inlineStr">
        <is>
          <t>Observaciones</t>
        </is>
      </c>
      <c r="X1" s="1" t="inlineStr">
        <is>
          <t>Valor ponderado (€)</t>
        </is>
      </c>
      <c r="Y1" s="1" t="inlineStr">
        <is>
          <t>Alerta de seguimiento</t>
        </is>
      </c>
    </row>
    <row r="2" ht="34" customHeight="1">
      <c r="A2" s="2" t="inlineStr">
        <is>
          <t>L-2026-001</t>
        </is>
      </c>
      <c r="B2" s="31" t="n">
        <v>46037</v>
      </c>
      <c r="C2" s="4" t="inlineStr">
        <is>
          <t>María García</t>
        </is>
      </c>
      <c r="D2" s="2" t="inlineStr">
        <is>
          <t>12345678Z</t>
        </is>
      </c>
      <c r="E2" s="2" t="inlineStr">
        <is>
          <t>612345678</t>
        </is>
      </c>
      <c r="F2" s="4" t="inlineStr">
        <is>
          <t>maria.garcia@email.es</t>
        </is>
      </c>
      <c r="G2" s="2" t="inlineStr">
        <is>
          <t>Compra</t>
        </is>
      </c>
      <c r="H2" s="4" t="inlineStr">
        <is>
          <t>Piso de 3 dormitorios</t>
        </is>
      </c>
      <c r="I2" s="4" t="inlineStr">
        <is>
          <t>9876501VK4797N0001AB</t>
        </is>
      </c>
      <c r="J2" s="4" t="inlineStr">
        <is>
          <t>Calle Mayor 12 3ºB, Madrid</t>
        </is>
      </c>
      <c r="K2" s="2" t="inlineStr">
        <is>
          <t>Madrid</t>
        </is>
      </c>
      <c r="L2" s="32" t="n">
        <v>420000</v>
      </c>
      <c r="M2" s="32" t="n">
        <v>395000</v>
      </c>
      <c r="N2" s="2" t="inlineStr">
        <is>
          <t>Web</t>
        </is>
      </c>
      <c r="O2" s="2" t="inlineStr">
        <is>
          <t>Sofía Navarro</t>
        </is>
      </c>
      <c r="P2" s="2" t="inlineStr">
        <is>
          <t>Nuevo</t>
        </is>
      </c>
      <c r="Q2" s="33">
        <f>IF(P2="","",IFERROR(VLOOKUP(P2,'Resumen'!$A$15:$B$22,2,FALSE),""))</f>
        <v/>
      </c>
      <c r="R2" s="4" t="inlineStr">
        <is>
          <t>Llamar para validar necesidades</t>
        </is>
      </c>
      <c r="S2" s="31" t="n">
        <v>46273</v>
      </c>
      <c r="T2" s="31" t="n">
        <v>46262</v>
      </c>
      <c r="U2" s="7">
        <f>IF(T2="","",IF(TODAY()-T2&gt;0,TODAY()-T2,0))</f>
        <v/>
      </c>
      <c r="V2" s="4" t="inlineStr"/>
      <c r="W2" s="4" t="inlineStr">
        <is>
          <t>Busca vivienda habitual cerca de Metro.</t>
        </is>
      </c>
      <c r="X2" s="34">
        <f>IF(OR(M2="",Q2=""),"",M2*Q2)</f>
        <v/>
      </c>
      <c r="Y2" s="9">
        <f>IF(P2="","",IF(AND(U2&gt;7,P2&lt;&gt;"Ganado",P2&lt;&gt;"Perdido"),"REVISAR","OK"))</f>
        <v/>
      </c>
    </row>
    <row r="3" ht="34" customHeight="1">
      <c r="A3" s="2" t="inlineStr">
        <is>
          <t>L-2026-002</t>
        </is>
      </c>
      <c r="B3" s="31" t="n">
        <v>46056</v>
      </c>
      <c r="C3" s="4" t="inlineStr">
        <is>
          <t>Antonio López</t>
        </is>
      </c>
      <c r="D3" s="2" t="inlineStr">
        <is>
          <t>23456789D</t>
        </is>
      </c>
      <c r="E3" s="2" t="inlineStr">
        <is>
          <t>622456789</t>
        </is>
      </c>
      <c r="F3" s="4" t="inlineStr">
        <is>
          <t>antonio.lopez@email.es</t>
        </is>
      </c>
      <c r="G3" s="2" t="inlineStr">
        <is>
          <t>Alquiler</t>
        </is>
      </c>
      <c r="H3" s="4" t="inlineStr">
        <is>
          <t>Apartamento amueblado</t>
        </is>
      </c>
      <c r="I3" s="4" t="inlineStr">
        <is>
          <t>1234502VK4713S0004CD</t>
        </is>
      </c>
      <c r="J3" s="4" t="inlineStr">
        <is>
          <t>Av. Diagonal 405, Barcelona</t>
        </is>
      </c>
      <c r="K3" s="2" t="inlineStr">
        <is>
          <t>Barcelona</t>
        </is>
      </c>
      <c r="L3" s="32" t="n">
        <v>1600</v>
      </c>
      <c r="M3" s="32" t="n">
        <v>1250</v>
      </c>
      <c r="N3" s="2" t="inlineStr">
        <is>
          <t>Idealista</t>
        </is>
      </c>
      <c r="O3" s="2" t="inlineStr">
        <is>
          <t>Javier Romero</t>
        </is>
      </c>
      <c r="P3" s="2" t="inlineStr">
        <is>
          <t>Contactado</t>
        </is>
      </c>
      <c r="Q3" s="35">
        <f>IF(P3="","",IFERROR(VLOOKUP(P3,'Resumen'!$A$15:$B$22,2,FALSE),""))</f>
        <v/>
      </c>
      <c r="R3" s="4" t="inlineStr">
        <is>
          <t>Enviar selección de inmuebles</t>
        </is>
      </c>
      <c r="S3" s="31" t="n">
        <v>46272</v>
      </c>
      <c r="T3" s="31" t="n">
        <v>46269</v>
      </c>
      <c r="U3" s="11">
        <f>IF(T3="","",IF(TODAY()-T3&gt;0,TODAY()-T3,0))</f>
        <v/>
      </c>
      <c r="V3" s="4" t="inlineStr"/>
      <c r="W3" s="4" t="inlineStr">
        <is>
          <t>Contrato previsto de larga duración.</t>
        </is>
      </c>
      <c r="X3" s="36">
        <f>IF(OR(M3="",Q3=""),"",M3*Q3)</f>
        <v/>
      </c>
      <c r="Y3" s="13">
        <f>IF(P3="","",IF(AND(U3&gt;7,P3&lt;&gt;"Ganado",P3&lt;&gt;"Perdido"),"REVISAR","OK"))</f>
        <v/>
      </c>
    </row>
    <row r="4" ht="34" customHeight="1">
      <c r="A4" s="2" t="inlineStr">
        <is>
          <t>L-2026-003</t>
        </is>
      </c>
      <c r="B4" s="31" t="n">
        <v>46092</v>
      </c>
      <c r="C4" s="4" t="inlineStr">
        <is>
          <t>Carmen Ruiz</t>
        </is>
      </c>
      <c r="D4" s="2" t="inlineStr">
        <is>
          <t>34567890F</t>
        </is>
      </c>
      <c r="E4" s="2" t="inlineStr">
        <is>
          <t>633567890</t>
        </is>
      </c>
      <c r="F4" s="4" t="inlineStr">
        <is>
          <t>carmen.ruiz@email.es</t>
        </is>
      </c>
      <c r="G4" s="2" t="inlineStr">
        <is>
          <t>Compra</t>
        </is>
      </c>
      <c r="H4" s="4" t="inlineStr">
        <is>
          <t>Casa adosada con jardín</t>
        </is>
      </c>
      <c r="I4" s="4" t="inlineStr">
        <is>
          <t>4567803VK2746S0007EF</t>
        </is>
      </c>
      <c r="J4" s="4" t="inlineStr">
        <is>
          <t>Calle Sierpes 8, Sevilla</t>
        </is>
      </c>
      <c r="K4" s="2" t="inlineStr">
        <is>
          <t>Sevilla</t>
        </is>
      </c>
      <c r="L4" s="32" t="n">
        <v>310000</v>
      </c>
      <c r="M4" s="32" t="n">
        <v>285000</v>
      </c>
      <c r="N4" s="2" t="inlineStr">
        <is>
          <t>Fotocasa</t>
        </is>
      </c>
      <c r="O4" s="2" t="inlineStr">
        <is>
          <t>Elena Torres</t>
        </is>
      </c>
      <c r="P4" s="2" t="inlineStr">
        <is>
          <t>Cita concertada</t>
        </is>
      </c>
      <c r="Q4" s="33">
        <f>IF(P4="","",IFERROR(VLOOKUP(P4,'Resumen'!$A$15:$B$22,2,FALSE),""))</f>
        <v/>
      </c>
      <c r="R4" s="4" t="inlineStr">
        <is>
          <t>Confirmar cita en oficina</t>
        </is>
      </c>
      <c r="S4" s="31" t="n">
        <v>46276</v>
      </c>
      <c r="T4" s="31" t="n">
        <v>46264</v>
      </c>
      <c r="U4" s="7">
        <f>IF(T4="","",IF(TODAY()-T4&gt;0,TODAY()-T4,0))</f>
        <v/>
      </c>
      <c r="V4" s="4" t="inlineStr"/>
      <c r="W4" s="4" t="inlineStr">
        <is>
          <t>Interesada en financiación hipotecaria.</t>
        </is>
      </c>
      <c r="X4" s="34">
        <f>IF(OR(M4="",Q4=""),"",M4*Q4)</f>
        <v/>
      </c>
      <c r="Y4" s="9">
        <f>IF(P4="","",IF(AND(U4&gt;7,P4&lt;&gt;"Ganado",P4&lt;&gt;"Perdido"),"REVISAR","OK"))</f>
        <v/>
      </c>
    </row>
    <row r="5" ht="34" customHeight="1">
      <c r="A5" s="2" t="inlineStr">
        <is>
          <t>L-2026-004</t>
        </is>
      </c>
      <c r="B5" s="31" t="n">
        <v>46121</v>
      </c>
      <c r="C5" s="4" t="inlineStr">
        <is>
          <t>José Martínez</t>
        </is>
      </c>
      <c r="D5" s="2" t="inlineStr">
        <is>
          <t>45678901G</t>
        </is>
      </c>
      <c r="E5" s="2" t="inlineStr">
        <is>
          <t>644678901</t>
        </is>
      </c>
      <c r="F5" s="4" t="inlineStr">
        <is>
          <t>jose.martinez@email.es</t>
        </is>
      </c>
      <c r="G5" s="2" t="inlineStr">
        <is>
          <t>Alquiler</t>
        </is>
      </c>
      <c r="H5" s="4" t="inlineStr">
        <is>
          <t>Ático con terraza</t>
        </is>
      </c>
      <c r="I5" s="4" t="inlineStr">
        <is>
          <t>5678904YJ2757N0002GH</t>
        </is>
      </c>
      <c r="J5" s="4" t="inlineStr">
        <is>
          <t>Calle Colón 22, Valencia</t>
        </is>
      </c>
      <c r="K5" s="2" t="inlineStr">
        <is>
          <t>Valencia</t>
        </is>
      </c>
      <c r="L5" s="32" t="n">
        <v>2200</v>
      </c>
      <c r="M5" s="32" t="n">
        <v>1800</v>
      </c>
      <c r="N5" s="2" t="inlineStr">
        <is>
          <t>Redes sociales</t>
        </is>
      </c>
      <c r="O5" s="2" t="inlineStr">
        <is>
          <t>Pablo Medina</t>
        </is>
      </c>
      <c r="P5" s="2" t="inlineStr">
        <is>
          <t>Visita realizada</t>
        </is>
      </c>
      <c r="Q5" s="35">
        <f>IF(P5="","",IFERROR(VLOOKUP(P5,'Resumen'!$A$15:$B$22,2,FALSE),""))</f>
        <v/>
      </c>
      <c r="R5" s="4" t="inlineStr">
        <is>
          <t>Solicitar documentación de solvencia</t>
        </is>
      </c>
      <c r="S5" s="31" t="n">
        <v>46270</v>
      </c>
      <c r="T5" s="31" t="n">
        <v>46271</v>
      </c>
      <c r="U5" s="11">
        <f>IF(T5="","",IF(TODAY()-T5&gt;0,TODAY()-T5,0))</f>
        <v/>
      </c>
      <c r="V5" s="4" t="inlineStr"/>
      <c r="W5" s="4" t="inlineStr">
        <is>
          <t>Pendiente de decisión con su pareja.</t>
        </is>
      </c>
      <c r="X5" s="36">
        <f>IF(OR(M5="",Q5=""),"",M5*Q5)</f>
        <v/>
      </c>
      <c r="Y5" s="13">
        <f>IF(P5="","",IF(AND(U5&gt;7,P5&lt;&gt;"Ganado",P5&lt;&gt;"Perdido"),"REVISAR","OK"))</f>
        <v/>
      </c>
    </row>
    <row r="6" ht="34" customHeight="1">
      <c r="A6" s="2" t="inlineStr">
        <is>
          <t>L-2026-005</t>
        </is>
      </c>
      <c r="B6" s="31" t="n">
        <v>46164</v>
      </c>
      <c r="C6" s="4" t="inlineStr">
        <is>
          <t>Laura Fernández</t>
        </is>
      </c>
      <c r="D6" s="2" t="inlineStr">
        <is>
          <t>56789012H</t>
        </is>
      </c>
      <c r="E6" s="2" t="inlineStr">
        <is>
          <t>655789012</t>
        </is>
      </c>
      <c r="F6" s="4" t="inlineStr">
        <is>
          <t>laura.fernandez@email.es</t>
        </is>
      </c>
      <c r="G6" s="2" t="inlineStr">
        <is>
          <t>Captación</t>
        </is>
      </c>
      <c r="H6" s="4" t="inlineStr">
        <is>
          <t>Chalet independiente</t>
        </is>
      </c>
      <c r="I6" s="4" t="inlineStr">
        <is>
          <t>6789005VK4868P0003IJ</t>
        </is>
      </c>
      <c r="J6" s="4" t="inlineStr">
        <is>
          <t>Calle de Alcalá 215, Madrid</t>
        </is>
      </c>
      <c r="K6" s="2" t="inlineStr">
        <is>
          <t>Madrid</t>
        </is>
      </c>
      <c r="L6" s="32" t="n">
        <v>450000</v>
      </c>
      <c r="M6" s="32" t="n">
        <v>425000</v>
      </c>
      <c r="N6" s="2" t="inlineStr">
        <is>
          <t>Referido</t>
        </is>
      </c>
      <c r="O6" s="2" t="inlineStr">
        <is>
          <t>Sofía Navarro</t>
        </is>
      </c>
      <c r="P6" s="2" t="inlineStr">
        <is>
          <t>Propuesta enviada</t>
        </is>
      </c>
      <c r="Q6" s="33">
        <f>IF(P6="","",IFERROR(VLOOKUP(P6,'Resumen'!$A$15:$B$22,2,FALSE),""))</f>
        <v/>
      </c>
      <c r="R6" s="4" t="inlineStr">
        <is>
          <t>Revisar propuesta de captación</t>
        </is>
      </c>
      <c r="S6" s="31" t="n">
        <v>46274</v>
      </c>
      <c r="T6" s="31" t="n">
        <v>46257</v>
      </c>
      <c r="U6" s="7">
        <f>IF(T6="","",IF(TODAY()-T6&gt;0,TODAY()-T6,0))</f>
        <v/>
      </c>
      <c r="V6" s="4" t="inlineStr"/>
      <c r="W6" s="4" t="inlineStr">
        <is>
          <t>Propietaria valora encargo en exclusiva.</t>
        </is>
      </c>
      <c r="X6" s="34">
        <f>IF(OR(M6="",Q6=""),"",M6*Q6)</f>
        <v/>
      </c>
      <c r="Y6" s="9">
        <f>IF(P6="","",IF(AND(U6&gt;7,P6&lt;&gt;"Ganado",P6&lt;&gt;"Perdido"),"REVISAR","OK"))</f>
        <v/>
      </c>
    </row>
    <row r="7" ht="34" customHeight="1">
      <c r="A7" s="2" t="inlineStr">
        <is>
          <t>L-2026-006</t>
        </is>
      </c>
      <c r="B7" s="31" t="n">
        <v>46190</v>
      </c>
      <c r="C7" s="4" t="inlineStr">
        <is>
          <t>Manuel Sánchez</t>
        </is>
      </c>
      <c r="D7" s="2" t="inlineStr">
        <is>
          <t>67890123J</t>
        </is>
      </c>
      <c r="E7" s="2" t="inlineStr">
        <is>
          <t>666890123</t>
        </is>
      </c>
      <c r="F7" s="4" t="inlineStr">
        <is>
          <t>manuel.sanchez@email.es</t>
        </is>
      </c>
      <c r="G7" s="2" t="inlineStr">
        <is>
          <t>Compra</t>
        </is>
      </c>
      <c r="H7" s="4" t="inlineStr">
        <is>
          <t>Vivienda de obra nueva</t>
        </is>
      </c>
      <c r="I7" s="4" t="inlineStr">
        <is>
          <t>7890106VK4799R0005KL</t>
        </is>
      </c>
      <c r="J7" s="4" t="inlineStr">
        <is>
          <t>Passeig de Sant Joan 88, Barcelona</t>
        </is>
      </c>
      <c r="K7" s="2" t="inlineStr">
        <is>
          <t>Barcelona</t>
        </is>
      </c>
      <c r="L7" s="32" t="n">
        <v>340000</v>
      </c>
      <c r="M7" s="32" t="n">
        <v>310000</v>
      </c>
      <c r="N7" s="2" t="inlineStr">
        <is>
          <t>Oficina</t>
        </is>
      </c>
      <c r="O7" s="2" t="inlineStr">
        <is>
          <t>Javier Romero</t>
        </is>
      </c>
      <c r="P7" s="2" t="inlineStr">
        <is>
          <t>Negociación</t>
        </is>
      </c>
      <c r="Q7" s="35">
        <f>IF(P7="","",IFERROR(VLOOKUP(P7,'Resumen'!$A$15:$B$22,2,FALSE),""))</f>
        <v/>
      </c>
      <c r="R7" s="4" t="inlineStr">
        <is>
          <t>Preparar borrador de arras</t>
        </is>
      </c>
      <c r="S7" s="31" t="n">
        <v>46273</v>
      </c>
      <c r="T7" s="31" t="n">
        <v>46267</v>
      </c>
      <c r="U7" s="11">
        <f>IF(T7="","",IF(TODAY()-T7&gt;0,TODAY()-T7,0))</f>
        <v/>
      </c>
      <c r="V7" s="4" t="inlineStr"/>
      <c r="W7" s="4" t="inlineStr">
        <is>
          <t>Oferta verbal pendiente de formalización.</t>
        </is>
      </c>
      <c r="X7" s="36">
        <f>IF(OR(M7="",Q7=""),"",M7*Q7)</f>
        <v/>
      </c>
      <c r="Y7" s="13">
        <f>IF(P7="","",IF(AND(U7&gt;7,P7&lt;&gt;"Ganado",P7&lt;&gt;"Perdido"),"REVISAR","OK"))</f>
        <v/>
      </c>
    </row>
    <row r="8" ht="34" customHeight="1">
      <c r="A8" s="2" t="inlineStr">
        <is>
          <t>L-2026-007</t>
        </is>
      </c>
      <c r="B8" s="31" t="n">
        <v>46211</v>
      </c>
      <c r="C8" s="4" t="inlineStr">
        <is>
          <t>Isabel Moreno</t>
        </is>
      </c>
      <c r="D8" s="2" t="inlineStr">
        <is>
          <t>78901234K</t>
        </is>
      </c>
      <c r="E8" s="2" t="inlineStr">
        <is>
          <t>677901234</t>
        </is>
      </c>
      <c r="F8" s="4" t="inlineStr">
        <is>
          <t>isabel.moreno@email.es</t>
        </is>
      </c>
      <c r="G8" s="2" t="inlineStr">
        <is>
          <t>Venta</t>
        </is>
      </c>
      <c r="H8" s="4" t="inlineStr">
        <is>
          <t>Piso céntrico reformado</t>
        </is>
      </c>
      <c r="I8" s="4" t="inlineStr">
        <is>
          <t>8901207VG4780S0006MN</t>
        </is>
      </c>
      <c r="J8" s="4" t="inlineStr">
        <is>
          <t>Calle San Fernando 14, Sevilla</t>
        </is>
      </c>
      <c r="K8" s="2" t="inlineStr">
        <is>
          <t>Sevilla</t>
        </is>
      </c>
      <c r="L8" s="32" t="n">
        <v>235000</v>
      </c>
      <c r="M8" s="32" t="n">
        <v>215000</v>
      </c>
      <c r="N8" s="2" t="inlineStr">
        <is>
          <t>Web</t>
        </is>
      </c>
      <c r="O8" s="2" t="inlineStr">
        <is>
          <t>Elena Torres</t>
        </is>
      </c>
      <c r="P8" s="2" t="inlineStr">
        <is>
          <t>Ganado</t>
        </is>
      </c>
      <c r="Q8" s="33">
        <f>IF(P8="","",IFERROR(VLOOKUP(P8,'Resumen'!$A$15:$B$22,2,FALSE),""))</f>
        <v/>
      </c>
      <c r="R8" s="4" t="inlineStr">
        <is>
          <t>Coordinar firma de arras</t>
        </is>
      </c>
      <c r="S8" s="31" t="n">
        <v>46275</v>
      </c>
      <c r="T8" s="31" t="n">
        <v>46270</v>
      </c>
      <c r="U8" s="7">
        <f>IF(T8="","",IF(TODAY()-T8&gt;0,TODAY()-T8,0))</f>
        <v/>
      </c>
      <c r="V8" s="4" t="inlineStr"/>
      <c r="W8" s="4" t="inlineStr">
        <is>
          <t>Encargo de venta firmado.</t>
        </is>
      </c>
      <c r="X8" s="34">
        <f>IF(OR(M8="",Q8=""),"",M8*Q8)</f>
        <v/>
      </c>
      <c r="Y8" s="9">
        <f>IF(P8="","",IF(AND(U8&gt;7,P8&lt;&gt;"Ganado",P8&lt;&gt;"Perdido"),"REVISAR","OK"))</f>
        <v/>
      </c>
    </row>
    <row r="9" ht="34" customHeight="1">
      <c r="A9" s="2" t="inlineStr">
        <is>
          <t>L-2026-008</t>
        </is>
      </c>
      <c r="B9" s="31" t="n">
        <v>46246</v>
      </c>
      <c r="C9" s="4" t="inlineStr">
        <is>
          <t>David Herrera</t>
        </is>
      </c>
      <c r="D9" s="2" t="inlineStr">
        <is>
          <t>89012345L</t>
        </is>
      </c>
      <c r="E9" s="2" t="inlineStr">
        <is>
          <t>688012345</t>
        </is>
      </c>
      <c r="F9" s="4" t="inlineStr">
        <is>
          <t>david.herrera@email.es</t>
        </is>
      </c>
      <c r="G9" s="2" t="inlineStr">
        <is>
          <t>Alquiler</t>
        </is>
      </c>
      <c r="H9" s="4" t="inlineStr">
        <is>
          <t>Estudio para estudiante</t>
        </is>
      </c>
      <c r="I9" s="4" t="inlineStr">
        <is>
          <t>9012308VK4761T0008OP</t>
        </is>
      </c>
      <c r="J9" s="4" t="inlineStr">
        <is>
          <t>Calle Blasco Ibáñez 52, Valencia</t>
        </is>
      </c>
      <c r="K9" s="2" t="inlineStr">
        <is>
          <t>Valencia</t>
        </is>
      </c>
      <c r="L9" s="32" t="n">
        <v>950</v>
      </c>
      <c r="M9" s="32" t="n">
        <v>850</v>
      </c>
      <c r="N9" s="2" t="inlineStr">
        <is>
          <t>Idealista</t>
        </is>
      </c>
      <c r="O9" s="2" t="inlineStr">
        <is>
          <t>Pablo Medina</t>
        </is>
      </c>
      <c r="P9" s="2" t="inlineStr">
        <is>
          <t>Perdido</t>
        </is>
      </c>
      <c r="Q9" s="35">
        <f>IF(P9="","",IFERROR(VLOOKUP(P9,'Resumen'!$A$15:$B$22,2,FALSE),""))</f>
        <v/>
      </c>
      <c r="R9" s="4" t="inlineStr">
        <is>
          <t>Archivar expediente comercial</t>
        </is>
      </c>
      <c r="S9" s="31" t="n">
        <v>46271</v>
      </c>
      <c r="T9" s="31" t="n">
        <v>46252</v>
      </c>
      <c r="U9" s="11">
        <f>IF(T9="","",IF(TODAY()-T9&gt;0,TODAY()-T9,0))</f>
        <v/>
      </c>
      <c r="V9" s="4" t="inlineStr">
        <is>
          <t>Precio fuera de presupuesto</t>
        </is>
      </c>
      <c r="W9" s="4" t="inlineStr">
        <is>
          <t>El cliente ha encontrado alternativa.</t>
        </is>
      </c>
      <c r="X9" s="36">
        <f>IF(OR(M9="",Q9=""),"",M9*Q9)</f>
        <v/>
      </c>
      <c r="Y9" s="13">
        <f>IF(P9="","",IF(AND(U9&gt;7,P9&lt;&gt;"Ganado",P9&lt;&gt;"Perdido"),"REVISAR","OK"))</f>
        <v/>
      </c>
    </row>
    <row r="10" ht="34" customHeight="1">
      <c r="A10" s="2" t="inlineStr">
        <is>
          <t>L-2026-009</t>
        </is>
      </c>
      <c r="B10" s="31" t="n">
        <v>46262</v>
      </c>
      <c r="C10" s="4" t="inlineStr">
        <is>
          <t>Teresa Molina</t>
        </is>
      </c>
      <c r="D10" s="2" t="inlineStr">
        <is>
          <t>90123456M</t>
        </is>
      </c>
      <c r="E10" s="2" t="inlineStr">
        <is>
          <t>699123456</t>
        </is>
      </c>
      <c r="F10" s="4" t="inlineStr">
        <is>
          <t>teresa.molina@email.es</t>
        </is>
      </c>
      <c r="G10" s="2" t="inlineStr">
        <is>
          <t>Captación</t>
        </is>
      </c>
      <c r="H10" s="4" t="inlineStr">
        <is>
          <t>Local comercial</t>
        </is>
      </c>
      <c r="I10" s="4" t="inlineStr">
        <is>
          <t>0123409VK4791U0009QR</t>
        </is>
      </c>
      <c r="J10" s="4" t="inlineStr">
        <is>
          <t>Gran Vía 56, Madrid</t>
        </is>
      </c>
      <c r="K10" s="2" t="inlineStr">
        <is>
          <t>Madrid</t>
        </is>
      </c>
      <c r="L10" s="32" t="n">
        <v>290000</v>
      </c>
      <c r="M10" s="32" t="n">
        <v>275000</v>
      </c>
      <c r="N10" s="2" t="inlineStr">
        <is>
          <t>Redes sociales</t>
        </is>
      </c>
      <c r="O10" s="2" t="inlineStr">
        <is>
          <t>Sofía Navarro</t>
        </is>
      </c>
      <c r="P10" s="2" t="inlineStr">
        <is>
          <t>Contactado</t>
        </is>
      </c>
      <c r="Q10" s="33">
        <f>IF(P10="","",IFERROR(VLOOKUP(P10,'Resumen'!$A$15:$B$22,2,FALSE),""))</f>
        <v/>
      </c>
      <c r="R10" s="4" t="inlineStr">
        <is>
          <t>Agendar valoración del inmueble</t>
        </is>
      </c>
      <c r="S10" s="31" t="n">
        <v>46277</v>
      </c>
      <c r="T10" s="31" t="n">
        <v>46265</v>
      </c>
      <c r="U10" s="7">
        <f>IF(T10="","",IF(TODAY()-T10&gt;0,TODAY()-T10,0))</f>
        <v/>
      </c>
      <c r="V10" s="4" t="inlineStr"/>
      <c r="W10" s="4" t="inlineStr">
        <is>
          <t>Solicita valoración y estrategia de comercialización.</t>
        </is>
      </c>
      <c r="X10" s="34">
        <f>IF(OR(M10="",Q10=""),"",M10*Q10)</f>
        <v/>
      </c>
      <c r="Y10" s="9">
        <f>IF(P10="","",IF(AND(U10&gt;7,P10&lt;&gt;"Ganado",P10&lt;&gt;"Perdido"),"REVISAR","OK"))</f>
        <v/>
      </c>
    </row>
    <row r="11" ht="34" customHeight="1">
      <c r="A11" s="2" t="inlineStr">
        <is>
          <t>L-2026-010</t>
        </is>
      </c>
      <c r="B11" s="31" t="n">
        <v>46269</v>
      </c>
      <c r="C11" s="4" t="inlineStr">
        <is>
          <t>Carlos Vega</t>
        </is>
      </c>
      <c r="D11" s="2" t="inlineStr">
        <is>
          <t>01234567N</t>
        </is>
      </c>
      <c r="E11" s="2" t="inlineStr">
        <is>
          <t>611234567</t>
        </is>
      </c>
      <c r="F11" s="4" t="inlineStr">
        <is>
          <t>carlos.vega@email.es</t>
        </is>
      </c>
      <c r="G11" s="2" t="inlineStr">
        <is>
          <t>Compra</t>
        </is>
      </c>
      <c r="H11" s="4" t="inlineStr">
        <is>
          <t>Piso familiar</t>
        </is>
      </c>
      <c r="I11" s="4" t="inlineStr">
        <is>
          <t>1123410VK4782V0010ST</t>
        </is>
      </c>
      <c r="J11" s="4" t="inlineStr">
        <is>
          <t>Calle Príncipe de Vergara 112, Madrid</t>
        </is>
      </c>
      <c r="K11" s="2" t="inlineStr">
        <is>
          <t>Madrid</t>
        </is>
      </c>
      <c r="L11" s="32" t="n">
        <v>210000</v>
      </c>
      <c r="M11" s="32" t="n">
        <v>198000</v>
      </c>
      <c r="N11" s="2" t="inlineStr">
        <is>
          <t>Fotocasa</t>
        </is>
      </c>
      <c r="O11" s="2" t="inlineStr">
        <is>
          <t>Javier Romero</t>
        </is>
      </c>
      <c r="P11" s="2" t="inlineStr">
        <is>
          <t>Cita concertada</t>
        </is>
      </c>
      <c r="Q11" s="35">
        <f>IF(P11="","",IFERROR(VLOOKUP(P11,'Resumen'!$A$15:$B$22,2,FALSE),""))</f>
        <v/>
      </c>
      <c r="R11" s="4" t="inlineStr">
        <is>
          <t>Realizar visita al inmueble</t>
        </is>
      </c>
      <c r="S11" s="31" t="n">
        <v>46275</v>
      </c>
      <c r="T11" s="31" t="n">
        <v>46272</v>
      </c>
      <c r="U11" s="11">
        <f>IF(T11="","",IF(TODAY()-T11&gt;0,TODAY()-T11,0))</f>
        <v/>
      </c>
      <c r="V11" s="4" t="inlineStr"/>
      <c r="W11" s="4" t="inlineStr">
        <is>
          <t>Prioriza colegios y buenas comunicaciones.</t>
        </is>
      </c>
      <c r="X11" s="36">
        <f>IF(OR(M11="",Q11=""),"",M11*Q11)</f>
        <v/>
      </c>
      <c r="Y11" s="13">
        <f>IF(P11="","",IF(AND(U11&gt;7,P11&lt;&gt;"Ganado",P11&lt;&gt;"Perdido"),"REVISAR","OK"))</f>
        <v/>
      </c>
    </row>
    <row r="12" ht="34" customHeight="1">
      <c r="A12" s="2" t="n"/>
      <c r="B12" s="31" t="n"/>
      <c r="C12" s="4" t="n"/>
      <c r="D12" s="2" t="n"/>
      <c r="E12" s="2" t="n"/>
      <c r="F12" s="4" t="n"/>
      <c r="G12" s="2" t="n"/>
      <c r="H12" s="4" t="n"/>
      <c r="I12" s="4" t="n"/>
      <c r="J12" s="4" t="n"/>
      <c r="K12" s="2" t="n"/>
      <c r="L12" s="32" t="n"/>
      <c r="M12" s="32" t="n"/>
      <c r="N12" s="2" t="n"/>
      <c r="O12" s="2" t="n"/>
      <c r="P12" s="2" t="n"/>
      <c r="Q12" s="33">
        <f>IF(P12="","",IFERROR(VLOOKUP(P12,'Resumen'!$A$15:$B$22,2,FALSE),""))</f>
        <v/>
      </c>
      <c r="R12" s="4" t="n"/>
      <c r="S12" s="31" t="n"/>
      <c r="T12" s="31" t="n"/>
      <c r="U12" s="7">
        <f>IF(T12="","",IF(TODAY()-T12&gt;0,TODAY()-T12,0))</f>
        <v/>
      </c>
      <c r="V12" s="4" t="n"/>
      <c r="W12" s="4" t="n"/>
      <c r="X12" s="34">
        <f>IF(OR(M12="",Q12=""),"",M12*Q12)</f>
        <v/>
      </c>
      <c r="Y12" s="9">
        <f>IF(P12="","",IF(AND(U12&gt;7,P12&lt;&gt;"Ganado",P12&lt;&gt;"Perdido"),"REVISAR","OK"))</f>
        <v/>
      </c>
    </row>
    <row r="13" ht="34" customHeight="1">
      <c r="A13" s="2" t="n"/>
      <c r="B13" s="31" t="n"/>
      <c r="C13" s="4" t="n"/>
      <c r="D13" s="2" t="n"/>
      <c r="E13" s="2" t="n"/>
      <c r="F13" s="4" t="n"/>
      <c r="G13" s="2" t="n"/>
      <c r="H13" s="4" t="n"/>
      <c r="I13" s="4" t="n"/>
      <c r="J13" s="4" t="n"/>
      <c r="K13" s="2" t="n"/>
      <c r="L13" s="32" t="n"/>
      <c r="M13" s="32" t="n"/>
      <c r="N13" s="2" t="n"/>
      <c r="O13" s="2" t="n"/>
      <c r="P13" s="2" t="n"/>
      <c r="Q13" s="35">
        <f>IF(P13="","",IFERROR(VLOOKUP(P13,'Resumen'!$A$15:$B$22,2,FALSE),""))</f>
        <v/>
      </c>
      <c r="R13" s="4" t="n"/>
      <c r="S13" s="31" t="n"/>
      <c r="T13" s="31" t="n"/>
      <c r="U13" s="11">
        <f>IF(T13="","",IF(TODAY()-T13&gt;0,TODAY()-T13,0))</f>
        <v/>
      </c>
      <c r="V13" s="4" t="n"/>
      <c r="W13" s="4" t="n"/>
      <c r="X13" s="36">
        <f>IF(OR(M13="",Q13=""),"",M13*Q13)</f>
        <v/>
      </c>
      <c r="Y13" s="13">
        <f>IF(P13="","",IF(AND(U13&gt;7,P13&lt;&gt;"Ganado",P13&lt;&gt;"Perdido"),"REVISAR","OK"))</f>
        <v/>
      </c>
    </row>
    <row r="14" ht="34" customHeight="1">
      <c r="A14" s="2" t="n"/>
      <c r="B14" s="31" t="n"/>
      <c r="C14" s="4" t="n"/>
      <c r="D14" s="2" t="n"/>
      <c r="E14" s="2" t="n"/>
      <c r="F14" s="4" t="n"/>
      <c r="G14" s="2" t="n"/>
      <c r="H14" s="4" t="n"/>
      <c r="I14" s="4" t="n"/>
      <c r="J14" s="4" t="n"/>
      <c r="K14" s="2" t="n"/>
      <c r="L14" s="32" t="n"/>
      <c r="M14" s="32" t="n"/>
      <c r="N14" s="2" t="n"/>
      <c r="O14" s="2" t="n"/>
      <c r="P14" s="2" t="n"/>
      <c r="Q14" s="33">
        <f>IF(P14="","",IFERROR(VLOOKUP(P14,'Resumen'!$A$15:$B$22,2,FALSE),""))</f>
        <v/>
      </c>
      <c r="R14" s="4" t="n"/>
      <c r="S14" s="31" t="n"/>
      <c r="T14" s="31" t="n"/>
      <c r="U14" s="7">
        <f>IF(T14="","",IF(TODAY()-T14&gt;0,TODAY()-T14,0))</f>
        <v/>
      </c>
      <c r="V14" s="4" t="n"/>
      <c r="W14" s="4" t="n"/>
      <c r="X14" s="34">
        <f>IF(OR(M14="",Q14=""),"",M14*Q14)</f>
        <v/>
      </c>
      <c r="Y14" s="9">
        <f>IF(P14="","",IF(AND(U14&gt;7,P14&lt;&gt;"Ganado",P14&lt;&gt;"Perdido"),"REVISAR","OK"))</f>
        <v/>
      </c>
    </row>
    <row r="15" ht="34" customHeight="1">
      <c r="A15" s="2" t="n"/>
      <c r="B15" s="31" t="n"/>
      <c r="C15" s="4" t="n"/>
      <c r="D15" s="2" t="n"/>
      <c r="E15" s="2" t="n"/>
      <c r="F15" s="4" t="n"/>
      <c r="G15" s="2" t="n"/>
      <c r="H15" s="4" t="n"/>
      <c r="I15" s="4" t="n"/>
      <c r="J15" s="4" t="n"/>
      <c r="K15" s="2" t="n"/>
      <c r="L15" s="32" t="n"/>
      <c r="M15" s="32" t="n"/>
      <c r="N15" s="2" t="n"/>
      <c r="O15" s="2" t="n"/>
      <c r="P15" s="2" t="n"/>
      <c r="Q15" s="35">
        <f>IF(P15="","",IFERROR(VLOOKUP(P15,'Resumen'!$A$15:$B$22,2,FALSE),""))</f>
        <v/>
      </c>
      <c r="R15" s="4" t="n"/>
      <c r="S15" s="31" t="n"/>
      <c r="T15" s="31" t="n"/>
      <c r="U15" s="11">
        <f>IF(T15="","",IF(TODAY()-T15&gt;0,TODAY()-T15,0))</f>
        <v/>
      </c>
      <c r="V15" s="4" t="n"/>
      <c r="W15" s="4" t="n"/>
      <c r="X15" s="36">
        <f>IF(OR(M15="",Q15=""),"",M15*Q15)</f>
        <v/>
      </c>
      <c r="Y15" s="13">
        <f>IF(P15="","",IF(AND(U15&gt;7,P15&lt;&gt;"Ganado",P15&lt;&gt;"Perdido"),"REVISAR","OK"))</f>
        <v/>
      </c>
    </row>
    <row r="16" ht="34" customHeight="1">
      <c r="A16" s="2" t="n"/>
      <c r="B16" s="31" t="n"/>
      <c r="C16" s="4" t="n"/>
      <c r="D16" s="2" t="n"/>
      <c r="E16" s="2" t="n"/>
      <c r="F16" s="4" t="n"/>
      <c r="G16" s="2" t="n"/>
      <c r="H16" s="4" t="n"/>
      <c r="I16" s="4" t="n"/>
      <c r="J16" s="4" t="n"/>
      <c r="K16" s="2" t="n"/>
      <c r="L16" s="32" t="n"/>
      <c r="M16" s="32" t="n"/>
      <c r="N16" s="2" t="n"/>
      <c r="O16" s="2" t="n"/>
      <c r="P16" s="2" t="n"/>
      <c r="Q16" s="33">
        <f>IF(P16="","",IFERROR(VLOOKUP(P16,'Resumen'!$A$15:$B$22,2,FALSE),""))</f>
        <v/>
      </c>
      <c r="R16" s="4" t="n"/>
      <c r="S16" s="31" t="n"/>
      <c r="T16" s="31" t="n"/>
      <c r="U16" s="7">
        <f>IF(T16="","",IF(TODAY()-T16&gt;0,TODAY()-T16,0))</f>
        <v/>
      </c>
      <c r="V16" s="4" t="n"/>
      <c r="W16" s="4" t="n"/>
      <c r="X16" s="34">
        <f>IF(OR(M16="",Q16=""),"",M16*Q16)</f>
        <v/>
      </c>
      <c r="Y16" s="9">
        <f>IF(P16="","",IF(AND(U16&gt;7,P16&lt;&gt;"Ganado",P16&lt;&gt;"Perdido"),"REVISAR","OK"))</f>
        <v/>
      </c>
    </row>
    <row r="17" ht="34" customHeight="1">
      <c r="A17" s="2" t="n"/>
      <c r="B17" s="31" t="n"/>
      <c r="C17" s="4" t="n"/>
      <c r="D17" s="2" t="n"/>
      <c r="E17" s="2" t="n"/>
      <c r="F17" s="4" t="n"/>
      <c r="G17" s="2" t="n"/>
      <c r="H17" s="4" t="n"/>
      <c r="I17" s="4" t="n"/>
      <c r="J17" s="4" t="n"/>
      <c r="K17" s="2" t="n"/>
      <c r="L17" s="32" t="n"/>
      <c r="M17" s="32" t="n"/>
      <c r="N17" s="2" t="n"/>
      <c r="O17" s="2" t="n"/>
      <c r="P17" s="2" t="n"/>
      <c r="Q17" s="35">
        <f>IF(P17="","",IFERROR(VLOOKUP(P17,'Resumen'!$A$15:$B$22,2,FALSE),""))</f>
        <v/>
      </c>
      <c r="R17" s="4" t="n"/>
      <c r="S17" s="31" t="n"/>
      <c r="T17" s="31" t="n"/>
      <c r="U17" s="11">
        <f>IF(T17="","",IF(TODAY()-T17&gt;0,TODAY()-T17,0))</f>
        <v/>
      </c>
      <c r="V17" s="4" t="n"/>
      <c r="W17" s="4" t="n"/>
      <c r="X17" s="36">
        <f>IF(OR(M17="",Q17=""),"",M17*Q17)</f>
        <v/>
      </c>
      <c r="Y17" s="13">
        <f>IF(P17="","",IF(AND(U17&gt;7,P17&lt;&gt;"Ganado",P17&lt;&gt;"Perdido"),"REVISAR","OK"))</f>
        <v/>
      </c>
    </row>
    <row r="18" ht="34" customHeight="1">
      <c r="A18" s="2" t="n"/>
      <c r="B18" s="31" t="n"/>
      <c r="C18" s="4" t="n"/>
      <c r="D18" s="2" t="n"/>
      <c r="E18" s="2" t="n"/>
      <c r="F18" s="4" t="n"/>
      <c r="G18" s="2" t="n"/>
      <c r="H18" s="4" t="n"/>
      <c r="I18" s="4" t="n"/>
      <c r="J18" s="4" t="n"/>
      <c r="K18" s="2" t="n"/>
      <c r="L18" s="32" t="n"/>
      <c r="M18" s="32" t="n"/>
      <c r="N18" s="2" t="n"/>
      <c r="O18" s="2" t="n"/>
      <c r="P18" s="2" t="n"/>
      <c r="Q18" s="33">
        <f>IF(P18="","",IFERROR(VLOOKUP(P18,'Resumen'!$A$15:$B$22,2,FALSE),""))</f>
        <v/>
      </c>
      <c r="R18" s="4" t="n"/>
      <c r="S18" s="31" t="n"/>
      <c r="T18" s="31" t="n"/>
      <c r="U18" s="7">
        <f>IF(T18="","",IF(TODAY()-T18&gt;0,TODAY()-T18,0))</f>
        <v/>
      </c>
      <c r="V18" s="4" t="n"/>
      <c r="W18" s="4" t="n"/>
      <c r="X18" s="34">
        <f>IF(OR(M18="",Q18=""),"",M18*Q18)</f>
        <v/>
      </c>
      <c r="Y18" s="9">
        <f>IF(P18="","",IF(AND(U18&gt;7,P18&lt;&gt;"Ganado",P18&lt;&gt;"Perdido"),"REVISAR","OK"))</f>
        <v/>
      </c>
    </row>
    <row r="19" ht="34" customHeight="1">
      <c r="A19" s="2" t="n"/>
      <c r="B19" s="31" t="n"/>
      <c r="C19" s="4" t="n"/>
      <c r="D19" s="2" t="n"/>
      <c r="E19" s="2" t="n"/>
      <c r="F19" s="4" t="n"/>
      <c r="G19" s="2" t="n"/>
      <c r="H19" s="4" t="n"/>
      <c r="I19" s="4" t="n"/>
      <c r="J19" s="4" t="n"/>
      <c r="K19" s="2" t="n"/>
      <c r="L19" s="32" t="n"/>
      <c r="M19" s="32" t="n"/>
      <c r="N19" s="2" t="n"/>
      <c r="O19" s="2" t="n"/>
      <c r="P19" s="2" t="n"/>
      <c r="Q19" s="35">
        <f>IF(P19="","",IFERROR(VLOOKUP(P19,'Resumen'!$A$15:$B$22,2,FALSE),""))</f>
        <v/>
      </c>
      <c r="R19" s="4" t="n"/>
      <c r="S19" s="31" t="n"/>
      <c r="T19" s="31" t="n"/>
      <c r="U19" s="11">
        <f>IF(T19="","",IF(TODAY()-T19&gt;0,TODAY()-T19,0))</f>
        <v/>
      </c>
      <c r="V19" s="4" t="n"/>
      <c r="W19" s="4" t="n"/>
      <c r="X19" s="36">
        <f>IF(OR(M19="",Q19=""),"",M19*Q19)</f>
        <v/>
      </c>
      <c r="Y19" s="13">
        <f>IF(P19="","",IF(AND(U19&gt;7,P19&lt;&gt;"Ganado",P19&lt;&gt;"Perdido"),"REVISAR","OK"))</f>
        <v/>
      </c>
    </row>
    <row r="20" ht="34" customHeight="1">
      <c r="A20" s="2" t="n"/>
      <c r="B20" s="31" t="n"/>
      <c r="C20" s="4" t="n"/>
      <c r="D20" s="2" t="n"/>
      <c r="E20" s="2" t="n"/>
      <c r="F20" s="4" t="n"/>
      <c r="G20" s="2" t="n"/>
      <c r="H20" s="4" t="n"/>
      <c r="I20" s="4" t="n"/>
      <c r="J20" s="4" t="n"/>
      <c r="K20" s="2" t="n"/>
      <c r="L20" s="32" t="n"/>
      <c r="M20" s="32" t="n"/>
      <c r="N20" s="2" t="n"/>
      <c r="O20" s="2" t="n"/>
      <c r="P20" s="2" t="n"/>
      <c r="Q20" s="33">
        <f>IF(P20="","",IFERROR(VLOOKUP(P20,'Resumen'!$A$15:$B$22,2,FALSE),""))</f>
        <v/>
      </c>
      <c r="R20" s="4" t="n"/>
      <c r="S20" s="31" t="n"/>
      <c r="T20" s="31" t="n"/>
      <c r="U20" s="7">
        <f>IF(T20="","",IF(TODAY()-T20&gt;0,TODAY()-T20,0))</f>
        <v/>
      </c>
      <c r="V20" s="4" t="n"/>
      <c r="W20" s="4" t="n"/>
      <c r="X20" s="34">
        <f>IF(OR(M20="",Q20=""),"",M20*Q20)</f>
        <v/>
      </c>
      <c r="Y20" s="9">
        <f>IF(P20="","",IF(AND(U20&gt;7,P20&lt;&gt;"Ganado",P20&lt;&gt;"Perdido"),"REVISAR","OK"))</f>
        <v/>
      </c>
    </row>
    <row r="21" ht="34" customHeight="1">
      <c r="A21" s="2" t="n"/>
      <c r="B21" s="31" t="n"/>
      <c r="C21" s="4" t="n"/>
      <c r="D21" s="2" t="n"/>
      <c r="E21" s="2" t="n"/>
      <c r="F21" s="4" t="n"/>
      <c r="G21" s="2" t="n"/>
      <c r="H21" s="4" t="n"/>
      <c r="I21" s="4" t="n"/>
      <c r="J21" s="4" t="n"/>
      <c r="K21" s="2" t="n"/>
      <c r="L21" s="32" t="n"/>
      <c r="M21" s="32" t="n"/>
      <c r="N21" s="2" t="n"/>
      <c r="O21" s="2" t="n"/>
      <c r="P21" s="2" t="n"/>
      <c r="Q21" s="35">
        <f>IF(P21="","",IFERROR(VLOOKUP(P21,'Resumen'!$A$15:$B$22,2,FALSE),""))</f>
        <v/>
      </c>
      <c r="R21" s="4" t="n"/>
      <c r="S21" s="31" t="n"/>
      <c r="T21" s="31" t="n"/>
      <c r="U21" s="11">
        <f>IF(T21="","",IF(TODAY()-T21&gt;0,TODAY()-T21,0))</f>
        <v/>
      </c>
      <c r="V21" s="4" t="n"/>
      <c r="W21" s="4" t="n"/>
      <c r="X21" s="36">
        <f>IF(OR(M21="",Q21=""),"",M21*Q21)</f>
        <v/>
      </c>
      <c r="Y21" s="13">
        <f>IF(P21="","",IF(AND(U21&gt;7,P21&lt;&gt;"Ganado",P21&lt;&gt;"Perdido"),"REVISAR","OK"))</f>
        <v/>
      </c>
    </row>
    <row r="22" ht="34" customHeight="1">
      <c r="A22" s="2" t="n"/>
      <c r="B22" s="31" t="n"/>
      <c r="C22" s="4" t="n"/>
      <c r="D22" s="2" t="n"/>
      <c r="E22" s="2" t="n"/>
      <c r="F22" s="4" t="n"/>
      <c r="G22" s="2" t="n"/>
      <c r="H22" s="4" t="n"/>
      <c r="I22" s="4" t="n"/>
      <c r="J22" s="4" t="n"/>
      <c r="K22" s="2" t="n"/>
      <c r="L22" s="32" t="n"/>
      <c r="M22" s="32" t="n"/>
      <c r="N22" s="2" t="n"/>
      <c r="O22" s="2" t="n"/>
      <c r="P22" s="2" t="n"/>
      <c r="Q22" s="33">
        <f>IF(P22="","",IFERROR(VLOOKUP(P22,'Resumen'!$A$15:$B$22,2,FALSE),""))</f>
        <v/>
      </c>
      <c r="R22" s="4" t="n"/>
      <c r="S22" s="31" t="n"/>
      <c r="T22" s="31" t="n"/>
      <c r="U22" s="7">
        <f>IF(T22="","",IF(TODAY()-T22&gt;0,TODAY()-T22,0))</f>
        <v/>
      </c>
      <c r="V22" s="4" t="n"/>
      <c r="W22" s="4" t="n"/>
      <c r="X22" s="34">
        <f>IF(OR(M22="",Q22=""),"",M22*Q22)</f>
        <v/>
      </c>
      <c r="Y22" s="9">
        <f>IF(P22="","",IF(AND(U22&gt;7,P22&lt;&gt;"Ganado",P22&lt;&gt;"Perdido"),"REVISAR","OK"))</f>
        <v/>
      </c>
    </row>
    <row r="23" ht="34" customHeight="1">
      <c r="A23" s="2" t="n"/>
      <c r="B23" s="31" t="n"/>
      <c r="C23" s="4" t="n"/>
      <c r="D23" s="2" t="n"/>
      <c r="E23" s="2" t="n"/>
      <c r="F23" s="4" t="n"/>
      <c r="G23" s="2" t="n"/>
      <c r="H23" s="4" t="n"/>
      <c r="I23" s="4" t="n"/>
      <c r="J23" s="4" t="n"/>
      <c r="K23" s="2" t="n"/>
      <c r="L23" s="32" t="n"/>
      <c r="M23" s="32" t="n"/>
      <c r="N23" s="2" t="n"/>
      <c r="O23" s="2" t="n"/>
      <c r="P23" s="2" t="n"/>
      <c r="Q23" s="35">
        <f>IF(P23="","",IFERROR(VLOOKUP(P23,'Resumen'!$A$15:$B$22,2,FALSE),""))</f>
        <v/>
      </c>
      <c r="R23" s="4" t="n"/>
      <c r="S23" s="31" t="n"/>
      <c r="T23" s="31" t="n"/>
      <c r="U23" s="11">
        <f>IF(T23="","",IF(TODAY()-T23&gt;0,TODAY()-T23,0))</f>
        <v/>
      </c>
      <c r="V23" s="4" t="n"/>
      <c r="W23" s="4" t="n"/>
      <c r="X23" s="36">
        <f>IF(OR(M23="",Q23=""),"",M23*Q23)</f>
        <v/>
      </c>
      <c r="Y23" s="13">
        <f>IF(P23="","",IF(AND(U23&gt;7,P23&lt;&gt;"Ganado",P23&lt;&gt;"Perdido"),"REVISAR","OK"))</f>
        <v/>
      </c>
    </row>
    <row r="24" ht="34" customHeight="1">
      <c r="A24" s="2" t="n"/>
      <c r="B24" s="31" t="n"/>
      <c r="C24" s="4" t="n"/>
      <c r="D24" s="2" t="n"/>
      <c r="E24" s="2" t="n"/>
      <c r="F24" s="4" t="n"/>
      <c r="G24" s="2" t="n"/>
      <c r="H24" s="4" t="n"/>
      <c r="I24" s="4" t="n"/>
      <c r="J24" s="4" t="n"/>
      <c r="K24" s="2" t="n"/>
      <c r="L24" s="32" t="n"/>
      <c r="M24" s="32" t="n"/>
      <c r="N24" s="2" t="n"/>
      <c r="O24" s="2" t="n"/>
      <c r="P24" s="2" t="n"/>
      <c r="Q24" s="33">
        <f>IF(P24="","",IFERROR(VLOOKUP(P24,'Resumen'!$A$15:$B$22,2,FALSE),""))</f>
        <v/>
      </c>
      <c r="R24" s="4" t="n"/>
      <c r="S24" s="31" t="n"/>
      <c r="T24" s="31" t="n"/>
      <c r="U24" s="7">
        <f>IF(T24="","",IF(TODAY()-T24&gt;0,TODAY()-T24,0))</f>
        <v/>
      </c>
      <c r="V24" s="4" t="n"/>
      <c r="W24" s="4" t="n"/>
      <c r="X24" s="34">
        <f>IF(OR(M24="",Q24=""),"",M24*Q24)</f>
        <v/>
      </c>
      <c r="Y24" s="9">
        <f>IF(P24="","",IF(AND(U24&gt;7,P24&lt;&gt;"Ganado",P24&lt;&gt;"Perdido"),"REVISAR","OK"))</f>
        <v/>
      </c>
    </row>
    <row r="25" ht="34" customHeight="1">
      <c r="A25" s="2" t="n"/>
      <c r="B25" s="31" t="n"/>
      <c r="C25" s="4" t="n"/>
      <c r="D25" s="2" t="n"/>
      <c r="E25" s="2" t="n"/>
      <c r="F25" s="4" t="n"/>
      <c r="G25" s="2" t="n"/>
      <c r="H25" s="4" t="n"/>
      <c r="I25" s="4" t="n"/>
      <c r="J25" s="4" t="n"/>
      <c r="K25" s="2" t="n"/>
      <c r="L25" s="32" t="n"/>
      <c r="M25" s="32" t="n"/>
      <c r="N25" s="2" t="n"/>
      <c r="O25" s="2" t="n"/>
      <c r="P25" s="2" t="n"/>
      <c r="Q25" s="35">
        <f>IF(P25="","",IFERROR(VLOOKUP(P25,'Resumen'!$A$15:$B$22,2,FALSE),""))</f>
        <v/>
      </c>
      <c r="R25" s="4" t="n"/>
      <c r="S25" s="31" t="n"/>
      <c r="T25" s="31" t="n"/>
      <c r="U25" s="11">
        <f>IF(T25="","",IF(TODAY()-T25&gt;0,TODAY()-T25,0))</f>
        <v/>
      </c>
      <c r="V25" s="4" t="n"/>
      <c r="W25" s="4" t="n"/>
      <c r="X25" s="36">
        <f>IF(OR(M25="",Q25=""),"",M25*Q25)</f>
        <v/>
      </c>
      <c r="Y25" s="13">
        <f>IF(P25="","",IF(AND(U25&gt;7,P25&lt;&gt;"Ganado",P25&lt;&gt;"Perdido"),"REVISAR","OK"))</f>
        <v/>
      </c>
    </row>
    <row r="26" ht="34" customHeight="1">
      <c r="A26" s="2" t="n"/>
      <c r="B26" s="31" t="n"/>
      <c r="C26" s="4" t="n"/>
      <c r="D26" s="2" t="n"/>
      <c r="E26" s="2" t="n"/>
      <c r="F26" s="4" t="n"/>
      <c r="G26" s="2" t="n"/>
      <c r="H26" s="4" t="n"/>
      <c r="I26" s="4" t="n"/>
      <c r="J26" s="4" t="n"/>
      <c r="K26" s="2" t="n"/>
      <c r="L26" s="32" t="n"/>
      <c r="M26" s="32" t="n"/>
      <c r="N26" s="2" t="n"/>
      <c r="O26" s="2" t="n"/>
      <c r="P26" s="2" t="n"/>
      <c r="Q26" s="33">
        <f>IF(P26="","",IFERROR(VLOOKUP(P26,'Resumen'!$A$15:$B$22,2,FALSE),""))</f>
        <v/>
      </c>
      <c r="R26" s="4" t="n"/>
      <c r="S26" s="31" t="n"/>
      <c r="T26" s="31" t="n"/>
      <c r="U26" s="7">
        <f>IF(T26="","",IF(TODAY()-T26&gt;0,TODAY()-T26,0))</f>
        <v/>
      </c>
      <c r="V26" s="4" t="n"/>
      <c r="W26" s="4" t="n"/>
      <c r="X26" s="34">
        <f>IF(OR(M26="",Q26=""),"",M26*Q26)</f>
        <v/>
      </c>
      <c r="Y26" s="9">
        <f>IF(P26="","",IF(AND(U26&gt;7,P26&lt;&gt;"Ganado",P26&lt;&gt;"Perdido"),"REVISAR","OK"))</f>
        <v/>
      </c>
    </row>
    <row r="27" ht="34" customHeight="1">
      <c r="A27" s="2" t="n"/>
      <c r="B27" s="31" t="n"/>
      <c r="C27" s="4" t="n"/>
      <c r="D27" s="2" t="n"/>
      <c r="E27" s="2" t="n"/>
      <c r="F27" s="4" t="n"/>
      <c r="G27" s="2" t="n"/>
      <c r="H27" s="4" t="n"/>
      <c r="I27" s="4" t="n"/>
      <c r="J27" s="4" t="n"/>
      <c r="K27" s="2" t="n"/>
      <c r="L27" s="32" t="n"/>
      <c r="M27" s="32" t="n"/>
      <c r="N27" s="2" t="n"/>
      <c r="O27" s="2" t="n"/>
      <c r="P27" s="2" t="n"/>
      <c r="Q27" s="35">
        <f>IF(P27="","",IFERROR(VLOOKUP(P27,'Resumen'!$A$15:$B$22,2,FALSE),""))</f>
        <v/>
      </c>
      <c r="R27" s="4" t="n"/>
      <c r="S27" s="31" t="n"/>
      <c r="T27" s="31" t="n"/>
      <c r="U27" s="11">
        <f>IF(T27="","",IF(TODAY()-T27&gt;0,TODAY()-T27,0))</f>
        <v/>
      </c>
      <c r="V27" s="4" t="n"/>
      <c r="W27" s="4" t="n"/>
      <c r="X27" s="36">
        <f>IF(OR(M27="",Q27=""),"",M27*Q27)</f>
        <v/>
      </c>
      <c r="Y27" s="13">
        <f>IF(P27="","",IF(AND(U27&gt;7,P27&lt;&gt;"Ganado",P27&lt;&gt;"Perdido"),"REVISAR","OK"))</f>
        <v/>
      </c>
    </row>
    <row r="28" ht="34" customHeight="1">
      <c r="A28" s="2" t="n"/>
      <c r="B28" s="31" t="n"/>
      <c r="C28" s="4" t="n"/>
      <c r="D28" s="2" t="n"/>
      <c r="E28" s="2" t="n"/>
      <c r="F28" s="4" t="n"/>
      <c r="G28" s="2" t="n"/>
      <c r="H28" s="4" t="n"/>
      <c r="I28" s="4" t="n"/>
      <c r="J28" s="4" t="n"/>
      <c r="K28" s="2" t="n"/>
      <c r="L28" s="32" t="n"/>
      <c r="M28" s="32" t="n"/>
      <c r="N28" s="2" t="n"/>
      <c r="O28" s="2" t="n"/>
      <c r="P28" s="2" t="n"/>
      <c r="Q28" s="33">
        <f>IF(P28="","",IFERROR(VLOOKUP(P28,'Resumen'!$A$15:$B$22,2,FALSE),""))</f>
        <v/>
      </c>
      <c r="R28" s="4" t="n"/>
      <c r="S28" s="31" t="n"/>
      <c r="T28" s="31" t="n"/>
      <c r="U28" s="7">
        <f>IF(T28="","",IF(TODAY()-T28&gt;0,TODAY()-T28,0))</f>
        <v/>
      </c>
      <c r="V28" s="4" t="n"/>
      <c r="W28" s="4" t="n"/>
      <c r="X28" s="34">
        <f>IF(OR(M28="",Q28=""),"",M28*Q28)</f>
        <v/>
      </c>
      <c r="Y28" s="9">
        <f>IF(P28="","",IF(AND(U28&gt;7,P28&lt;&gt;"Ganado",P28&lt;&gt;"Perdido"),"REVISAR","OK"))</f>
        <v/>
      </c>
    </row>
    <row r="29" ht="34" customHeight="1">
      <c r="A29" s="2" t="n"/>
      <c r="B29" s="31" t="n"/>
      <c r="C29" s="4" t="n"/>
      <c r="D29" s="2" t="n"/>
      <c r="E29" s="2" t="n"/>
      <c r="F29" s="4" t="n"/>
      <c r="G29" s="2" t="n"/>
      <c r="H29" s="4" t="n"/>
      <c r="I29" s="4" t="n"/>
      <c r="J29" s="4" t="n"/>
      <c r="K29" s="2" t="n"/>
      <c r="L29" s="32" t="n"/>
      <c r="M29" s="32" t="n"/>
      <c r="N29" s="2" t="n"/>
      <c r="O29" s="2" t="n"/>
      <c r="P29" s="2" t="n"/>
      <c r="Q29" s="35">
        <f>IF(P29="","",IFERROR(VLOOKUP(P29,'Resumen'!$A$15:$B$22,2,FALSE),""))</f>
        <v/>
      </c>
      <c r="R29" s="4" t="n"/>
      <c r="S29" s="31" t="n"/>
      <c r="T29" s="31" t="n"/>
      <c r="U29" s="11">
        <f>IF(T29="","",IF(TODAY()-T29&gt;0,TODAY()-T29,0))</f>
        <v/>
      </c>
      <c r="V29" s="4" t="n"/>
      <c r="W29" s="4" t="n"/>
      <c r="X29" s="36">
        <f>IF(OR(M29="",Q29=""),"",M29*Q29)</f>
        <v/>
      </c>
      <c r="Y29" s="13">
        <f>IF(P29="","",IF(AND(U29&gt;7,P29&lt;&gt;"Ganado",P29&lt;&gt;"Perdido"),"REVISAR","OK"))</f>
        <v/>
      </c>
    </row>
    <row r="30" ht="34" customHeight="1">
      <c r="A30" s="2" t="n"/>
      <c r="B30" s="31" t="n"/>
      <c r="C30" s="4" t="n"/>
      <c r="D30" s="2" t="n"/>
      <c r="E30" s="2" t="n"/>
      <c r="F30" s="4" t="n"/>
      <c r="G30" s="2" t="n"/>
      <c r="H30" s="4" t="n"/>
      <c r="I30" s="4" t="n"/>
      <c r="J30" s="4" t="n"/>
      <c r="K30" s="2" t="n"/>
      <c r="L30" s="32" t="n"/>
      <c r="M30" s="32" t="n"/>
      <c r="N30" s="2" t="n"/>
      <c r="O30" s="2" t="n"/>
      <c r="P30" s="2" t="n"/>
      <c r="Q30" s="33">
        <f>IF(P30="","",IFERROR(VLOOKUP(P30,'Resumen'!$A$15:$B$22,2,FALSE),""))</f>
        <v/>
      </c>
      <c r="R30" s="4" t="n"/>
      <c r="S30" s="31" t="n"/>
      <c r="T30" s="31" t="n"/>
      <c r="U30" s="7">
        <f>IF(T30="","",IF(TODAY()-T30&gt;0,TODAY()-T30,0))</f>
        <v/>
      </c>
      <c r="V30" s="4" t="n"/>
      <c r="W30" s="4" t="n"/>
      <c r="X30" s="34">
        <f>IF(OR(M30="",Q30=""),"",M30*Q30)</f>
        <v/>
      </c>
      <c r="Y30" s="9">
        <f>IF(P30="","",IF(AND(U30&gt;7,P30&lt;&gt;"Ganado",P30&lt;&gt;"Perdido"),"REVISAR","OK"))</f>
        <v/>
      </c>
    </row>
    <row r="31" ht="34" customHeight="1">
      <c r="A31" s="2" t="n"/>
      <c r="B31" s="31" t="n"/>
      <c r="C31" s="4" t="n"/>
      <c r="D31" s="2" t="n"/>
      <c r="E31" s="2" t="n"/>
      <c r="F31" s="4" t="n"/>
      <c r="G31" s="2" t="n"/>
      <c r="H31" s="4" t="n"/>
      <c r="I31" s="4" t="n"/>
      <c r="J31" s="4" t="n"/>
      <c r="K31" s="2" t="n"/>
      <c r="L31" s="32" t="n"/>
      <c r="M31" s="32" t="n"/>
      <c r="N31" s="2" t="n"/>
      <c r="O31" s="2" t="n"/>
      <c r="P31" s="2" t="n"/>
      <c r="Q31" s="35">
        <f>IF(P31="","",IFERROR(VLOOKUP(P31,'Resumen'!$A$15:$B$22,2,FALSE),""))</f>
        <v/>
      </c>
      <c r="R31" s="4" t="n"/>
      <c r="S31" s="31" t="n"/>
      <c r="T31" s="31" t="n"/>
      <c r="U31" s="11">
        <f>IF(T31="","",IF(TODAY()-T31&gt;0,TODAY()-T31,0))</f>
        <v/>
      </c>
      <c r="V31" s="4" t="n"/>
      <c r="W31" s="4" t="n"/>
      <c r="X31" s="36">
        <f>IF(OR(M31="",Q31=""),"",M31*Q31)</f>
        <v/>
      </c>
      <c r="Y31" s="13">
        <f>IF(P31="","",IF(AND(U31&gt;7,P31&lt;&gt;"Ganado",P31&lt;&gt;"Perdido"),"REVISAR","OK"))</f>
        <v/>
      </c>
    </row>
    <row r="32" ht="34" customHeight="1">
      <c r="A32" s="2" t="n"/>
      <c r="B32" s="31" t="n"/>
      <c r="C32" s="4" t="n"/>
      <c r="D32" s="2" t="n"/>
      <c r="E32" s="2" t="n"/>
      <c r="F32" s="4" t="n"/>
      <c r="G32" s="2" t="n"/>
      <c r="H32" s="4" t="n"/>
      <c r="I32" s="4" t="n"/>
      <c r="J32" s="4" t="n"/>
      <c r="K32" s="2" t="n"/>
      <c r="L32" s="32" t="n"/>
      <c r="M32" s="32" t="n"/>
      <c r="N32" s="2" t="n"/>
      <c r="O32" s="2" t="n"/>
      <c r="P32" s="2" t="n"/>
      <c r="Q32" s="33">
        <f>IF(P32="","",IFERROR(VLOOKUP(P32,'Resumen'!$A$15:$B$22,2,FALSE),""))</f>
        <v/>
      </c>
      <c r="R32" s="4" t="n"/>
      <c r="S32" s="31" t="n"/>
      <c r="T32" s="31" t="n"/>
      <c r="U32" s="7">
        <f>IF(T32="","",IF(TODAY()-T32&gt;0,TODAY()-T32,0))</f>
        <v/>
      </c>
      <c r="V32" s="4" t="n"/>
      <c r="W32" s="4" t="n"/>
      <c r="X32" s="34">
        <f>IF(OR(M32="",Q32=""),"",M32*Q32)</f>
        <v/>
      </c>
      <c r="Y32" s="9">
        <f>IF(P32="","",IF(AND(U32&gt;7,P32&lt;&gt;"Ganado",P32&lt;&gt;"Perdido"),"REVISAR","OK"))</f>
        <v/>
      </c>
    </row>
    <row r="33" ht="34" customHeight="1">
      <c r="A33" s="2" t="n"/>
      <c r="B33" s="31" t="n"/>
      <c r="C33" s="4" t="n"/>
      <c r="D33" s="2" t="n"/>
      <c r="E33" s="2" t="n"/>
      <c r="F33" s="4" t="n"/>
      <c r="G33" s="2" t="n"/>
      <c r="H33" s="4" t="n"/>
      <c r="I33" s="4" t="n"/>
      <c r="J33" s="4" t="n"/>
      <c r="K33" s="2" t="n"/>
      <c r="L33" s="32" t="n"/>
      <c r="M33" s="32" t="n"/>
      <c r="N33" s="2" t="n"/>
      <c r="O33" s="2" t="n"/>
      <c r="P33" s="2" t="n"/>
      <c r="Q33" s="35">
        <f>IF(P33="","",IFERROR(VLOOKUP(P33,'Resumen'!$A$15:$B$22,2,FALSE),""))</f>
        <v/>
      </c>
      <c r="R33" s="4" t="n"/>
      <c r="S33" s="31" t="n"/>
      <c r="T33" s="31" t="n"/>
      <c r="U33" s="11">
        <f>IF(T33="","",IF(TODAY()-T33&gt;0,TODAY()-T33,0))</f>
        <v/>
      </c>
      <c r="V33" s="4" t="n"/>
      <c r="W33" s="4" t="n"/>
      <c r="X33" s="36">
        <f>IF(OR(M33="",Q33=""),"",M33*Q33)</f>
        <v/>
      </c>
      <c r="Y33" s="13">
        <f>IF(P33="","",IF(AND(U33&gt;7,P33&lt;&gt;"Ganado",P33&lt;&gt;"Perdido"),"REVISAR","OK"))</f>
        <v/>
      </c>
    </row>
    <row r="34" ht="34" customHeight="1">
      <c r="A34" s="2" t="n"/>
      <c r="B34" s="31" t="n"/>
      <c r="C34" s="4" t="n"/>
      <c r="D34" s="2" t="n"/>
      <c r="E34" s="2" t="n"/>
      <c r="F34" s="4" t="n"/>
      <c r="G34" s="2" t="n"/>
      <c r="H34" s="4" t="n"/>
      <c r="I34" s="4" t="n"/>
      <c r="J34" s="4" t="n"/>
      <c r="K34" s="2" t="n"/>
      <c r="L34" s="32" t="n"/>
      <c r="M34" s="32" t="n"/>
      <c r="N34" s="2" t="n"/>
      <c r="O34" s="2" t="n"/>
      <c r="P34" s="2" t="n"/>
      <c r="Q34" s="33">
        <f>IF(P34="","",IFERROR(VLOOKUP(P34,'Resumen'!$A$15:$B$22,2,FALSE),""))</f>
        <v/>
      </c>
      <c r="R34" s="4" t="n"/>
      <c r="S34" s="31" t="n"/>
      <c r="T34" s="31" t="n"/>
      <c r="U34" s="7">
        <f>IF(T34="","",IF(TODAY()-T34&gt;0,TODAY()-T34,0))</f>
        <v/>
      </c>
      <c r="V34" s="4" t="n"/>
      <c r="W34" s="4" t="n"/>
      <c r="X34" s="34">
        <f>IF(OR(M34="",Q34=""),"",M34*Q34)</f>
        <v/>
      </c>
      <c r="Y34" s="9">
        <f>IF(P34="","",IF(AND(U34&gt;7,P34&lt;&gt;"Ganado",P34&lt;&gt;"Perdido"),"REVISAR","OK"))</f>
        <v/>
      </c>
    </row>
    <row r="35" ht="34" customHeight="1">
      <c r="A35" s="2" t="n"/>
      <c r="B35" s="31" t="n"/>
      <c r="C35" s="4" t="n"/>
      <c r="D35" s="2" t="n"/>
      <c r="E35" s="2" t="n"/>
      <c r="F35" s="4" t="n"/>
      <c r="G35" s="2" t="n"/>
      <c r="H35" s="4" t="n"/>
      <c r="I35" s="4" t="n"/>
      <c r="J35" s="4" t="n"/>
      <c r="K35" s="2" t="n"/>
      <c r="L35" s="32" t="n"/>
      <c r="M35" s="32" t="n"/>
      <c r="N35" s="2" t="n"/>
      <c r="O35" s="2" t="n"/>
      <c r="P35" s="2" t="n"/>
      <c r="Q35" s="35">
        <f>IF(P35="","",IFERROR(VLOOKUP(P35,'Resumen'!$A$15:$B$22,2,FALSE),""))</f>
        <v/>
      </c>
      <c r="R35" s="4" t="n"/>
      <c r="S35" s="31" t="n"/>
      <c r="T35" s="31" t="n"/>
      <c r="U35" s="11">
        <f>IF(T35="","",IF(TODAY()-T35&gt;0,TODAY()-T35,0))</f>
        <v/>
      </c>
      <c r="V35" s="4" t="n"/>
      <c r="W35" s="4" t="n"/>
      <c r="X35" s="36">
        <f>IF(OR(M35="",Q35=""),"",M35*Q35)</f>
        <v/>
      </c>
      <c r="Y35" s="13">
        <f>IF(P35="","",IF(AND(U35&gt;7,P35&lt;&gt;"Ganado",P35&lt;&gt;"Perdido"),"REVISAR","OK"))</f>
        <v/>
      </c>
    </row>
    <row r="36" ht="34" customHeight="1">
      <c r="A36" s="2" t="n"/>
      <c r="B36" s="31" t="n"/>
      <c r="C36" s="4" t="n"/>
      <c r="D36" s="2" t="n"/>
      <c r="E36" s="2" t="n"/>
      <c r="F36" s="4" t="n"/>
      <c r="G36" s="2" t="n"/>
      <c r="H36" s="4" t="n"/>
      <c r="I36" s="4" t="n"/>
      <c r="J36" s="4" t="n"/>
      <c r="K36" s="2" t="n"/>
      <c r="L36" s="32" t="n"/>
      <c r="M36" s="32" t="n"/>
      <c r="N36" s="2" t="n"/>
      <c r="O36" s="2" t="n"/>
      <c r="P36" s="2" t="n"/>
      <c r="Q36" s="33">
        <f>IF(P36="","",IFERROR(VLOOKUP(P36,'Resumen'!$A$15:$B$22,2,FALSE),""))</f>
        <v/>
      </c>
      <c r="R36" s="4" t="n"/>
      <c r="S36" s="31" t="n"/>
      <c r="T36" s="31" t="n"/>
      <c r="U36" s="7">
        <f>IF(T36="","",IF(TODAY()-T36&gt;0,TODAY()-T36,0))</f>
        <v/>
      </c>
      <c r="V36" s="4" t="n"/>
      <c r="W36" s="4" t="n"/>
      <c r="X36" s="34">
        <f>IF(OR(M36="",Q36=""),"",M36*Q36)</f>
        <v/>
      </c>
      <c r="Y36" s="9">
        <f>IF(P36="","",IF(AND(U36&gt;7,P36&lt;&gt;"Ganado",P36&lt;&gt;"Perdido"),"REVISAR","OK"))</f>
        <v/>
      </c>
    </row>
    <row r="37" ht="34" customHeight="1">
      <c r="A37" s="2" t="n"/>
      <c r="B37" s="31" t="n"/>
      <c r="C37" s="4" t="n"/>
      <c r="D37" s="2" t="n"/>
      <c r="E37" s="2" t="n"/>
      <c r="F37" s="4" t="n"/>
      <c r="G37" s="2" t="n"/>
      <c r="H37" s="4" t="n"/>
      <c r="I37" s="4" t="n"/>
      <c r="J37" s="4" t="n"/>
      <c r="K37" s="2" t="n"/>
      <c r="L37" s="32" t="n"/>
      <c r="M37" s="32" t="n"/>
      <c r="N37" s="2" t="n"/>
      <c r="O37" s="2" t="n"/>
      <c r="P37" s="2" t="n"/>
      <c r="Q37" s="35">
        <f>IF(P37="","",IFERROR(VLOOKUP(P37,'Resumen'!$A$15:$B$22,2,FALSE),""))</f>
        <v/>
      </c>
      <c r="R37" s="4" t="n"/>
      <c r="S37" s="31" t="n"/>
      <c r="T37" s="31" t="n"/>
      <c r="U37" s="11">
        <f>IF(T37="","",IF(TODAY()-T37&gt;0,TODAY()-T37,0))</f>
        <v/>
      </c>
      <c r="V37" s="4" t="n"/>
      <c r="W37" s="4" t="n"/>
      <c r="X37" s="36">
        <f>IF(OR(M37="",Q37=""),"",M37*Q37)</f>
        <v/>
      </c>
      <c r="Y37" s="13">
        <f>IF(P37="","",IF(AND(U37&gt;7,P37&lt;&gt;"Ganado",P37&lt;&gt;"Perdido"),"REVISAR","OK"))</f>
        <v/>
      </c>
    </row>
    <row r="38" ht="34" customHeight="1">
      <c r="A38" s="2" t="n"/>
      <c r="B38" s="31" t="n"/>
      <c r="C38" s="4" t="n"/>
      <c r="D38" s="2" t="n"/>
      <c r="E38" s="2" t="n"/>
      <c r="F38" s="4" t="n"/>
      <c r="G38" s="2" t="n"/>
      <c r="H38" s="4" t="n"/>
      <c r="I38" s="4" t="n"/>
      <c r="J38" s="4" t="n"/>
      <c r="K38" s="2" t="n"/>
      <c r="L38" s="32" t="n"/>
      <c r="M38" s="32" t="n"/>
      <c r="N38" s="2" t="n"/>
      <c r="O38" s="2" t="n"/>
      <c r="P38" s="2" t="n"/>
      <c r="Q38" s="33">
        <f>IF(P38="","",IFERROR(VLOOKUP(P38,'Resumen'!$A$15:$B$22,2,FALSE),""))</f>
        <v/>
      </c>
      <c r="R38" s="4" t="n"/>
      <c r="S38" s="31" t="n"/>
      <c r="T38" s="31" t="n"/>
      <c r="U38" s="7">
        <f>IF(T38="","",IF(TODAY()-T38&gt;0,TODAY()-T38,0))</f>
        <v/>
      </c>
      <c r="V38" s="4" t="n"/>
      <c r="W38" s="4" t="n"/>
      <c r="X38" s="34">
        <f>IF(OR(M38="",Q38=""),"",M38*Q38)</f>
        <v/>
      </c>
      <c r="Y38" s="9">
        <f>IF(P38="","",IF(AND(U38&gt;7,P38&lt;&gt;"Ganado",P38&lt;&gt;"Perdido"),"REVISAR","OK"))</f>
        <v/>
      </c>
    </row>
    <row r="39" ht="34" customHeight="1">
      <c r="A39" s="2" t="n"/>
      <c r="B39" s="31" t="n"/>
      <c r="C39" s="4" t="n"/>
      <c r="D39" s="2" t="n"/>
      <c r="E39" s="2" t="n"/>
      <c r="F39" s="4" t="n"/>
      <c r="G39" s="2" t="n"/>
      <c r="H39" s="4" t="n"/>
      <c r="I39" s="4" t="n"/>
      <c r="J39" s="4" t="n"/>
      <c r="K39" s="2" t="n"/>
      <c r="L39" s="32" t="n"/>
      <c r="M39" s="32" t="n"/>
      <c r="N39" s="2" t="n"/>
      <c r="O39" s="2" t="n"/>
      <c r="P39" s="2" t="n"/>
      <c r="Q39" s="35">
        <f>IF(P39="","",IFERROR(VLOOKUP(P39,'Resumen'!$A$15:$B$22,2,FALSE),""))</f>
        <v/>
      </c>
      <c r="R39" s="4" t="n"/>
      <c r="S39" s="31" t="n"/>
      <c r="T39" s="31" t="n"/>
      <c r="U39" s="11">
        <f>IF(T39="","",IF(TODAY()-T39&gt;0,TODAY()-T39,0))</f>
        <v/>
      </c>
      <c r="V39" s="4" t="n"/>
      <c r="W39" s="4" t="n"/>
      <c r="X39" s="36">
        <f>IF(OR(M39="",Q39=""),"",M39*Q39)</f>
        <v/>
      </c>
      <c r="Y39" s="13">
        <f>IF(P39="","",IF(AND(U39&gt;7,P39&lt;&gt;"Ganado",P39&lt;&gt;"Perdido"),"REVISAR","OK"))</f>
        <v/>
      </c>
    </row>
    <row r="40" ht="34" customHeight="1">
      <c r="A40" s="2" t="n"/>
      <c r="B40" s="31" t="n"/>
      <c r="C40" s="4" t="n"/>
      <c r="D40" s="2" t="n"/>
      <c r="E40" s="2" t="n"/>
      <c r="F40" s="4" t="n"/>
      <c r="G40" s="2" t="n"/>
      <c r="H40" s="4" t="n"/>
      <c r="I40" s="4" t="n"/>
      <c r="J40" s="4" t="n"/>
      <c r="K40" s="2" t="n"/>
      <c r="L40" s="32" t="n"/>
      <c r="M40" s="32" t="n"/>
      <c r="N40" s="2" t="n"/>
      <c r="O40" s="2" t="n"/>
      <c r="P40" s="2" t="n"/>
      <c r="Q40" s="33">
        <f>IF(P40="","",IFERROR(VLOOKUP(P40,'Resumen'!$A$15:$B$22,2,FALSE),""))</f>
        <v/>
      </c>
      <c r="R40" s="4" t="n"/>
      <c r="S40" s="31" t="n"/>
      <c r="T40" s="31" t="n"/>
      <c r="U40" s="7">
        <f>IF(T40="","",IF(TODAY()-T40&gt;0,TODAY()-T40,0))</f>
        <v/>
      </c>
      <c r="V40" s="4" t="n"/>
      <c r="W40" s="4" t="n"/>
      <c r="X40" s="34">
        <f>IF(OR(M40="",Q40=""),"",M40*Q40)</f>
        <v/>
      </c>
      <c r="Y40" s="9">
        <f>IF(P40="","",IF(AND(U40&gt;7,P40&lt;&gt;"Ganado",P40&lt;&gt;"Perdido"),"REVISAR","OK"))</f>
        <v/>
      </c>
    </row>
    <row r="41" ht="34" customHeight="1">
      <c r="A41" s="2" t="n"/>
      <c r="B41" s="31" t="n"/>
      <c r="C41" s="4" t="n"/>
      <c r="D41" s="2" t="n"/>
      <c r="E41" s="2" t="n"/>
      <c r="F41" s="4" t="n"/>
      <c r="G41" s="2" t="n"/>
      <c r="H41" s="4" t="n"/>
      <c r="I41" s="4" t="n"/>
      <c r="J41" s="4" t="n"/>
      <c r="K41" s="2" t="n"/>
      <c r="L41" s="32" t="n"/>
      <c r="M41" s="32" t="n"/>
      <c r="N41" s="2" t="n"/>
      <c r="O41" s="2" t="n"/>
      <c r="P41" s="2" t="n"/>
      <c r="Q41" s="35">
        <f>IF(P41="","",IFERROR(VLOOKUP(P41,'Resumen'!$A$15:$B$22,2,FALSE),""))</f>
        <v/>
      </c>
      <c r="R41" s="4" t="n"/>
      <c r="S41" s="31" t="n"/>
      <c r="T41" s="31" t="n"/>
      <c r="U41" s="11">
        <f>IF(T41="","",IF(TODAY()-T41&gt;0,TODAY()-T41,0))</f>
        <v/>
      </c>
      <c r="V41" s="4" t="n"/>
      <c r="W41" s="4" t="n"/>
      <c r="X41" s="36">
        <f>IF(OR(M41="",Q41=""),"",M41*Q41)</f>
        <v/>
      </c>
      <c r="Y41" s="13">
        <f>IF(P41="","",IF(AND(U41&gt;7,P41&lt;&gt;"Ganado",P41&lt;&gt;"Perdido"),"REVISAR","OK"))</f>
        <v/>
      </c>
    </row>
    <row r="42" ht="34" customHeight="1">
      <c r="A42" s="2" t="n"/>
      <c r="B42" s="31" t="n"/>
      <c r="C42" s="4" t="n"/>
      <c r="D42" s="2" t="n"/>
      <c r="E42" s="2" t="n"/>
      <c r="F42" s="4" t="n"/>
      <c r="G42" s="2" t="n"/>
      <c r="H42" s="4" t="n"/>
      <c r="I42" s="4" t="n"/>
      <c r="J42" s="4" t="n"/>
      <c r="K42" s="2" t="n"/>
      <c r="L42" s="32" t="n"/>
      <c r="M42" s="32" t="n"/>
      <c r="N42" s="2" t="n"/>
      <c r="O42" s="2" t="n"/>
      <c r="P42" s="2" t="n"/>
      <c r="Q42" s="33">
        <f>IF(P42="","",IFERROR(VLOOKUP(P42,'Resumen'!$A$15:$B$22,2,FALSE),""))</f>
        <v/>
      </c>
      <c r="R42" s="4" t="n"/>
      <c r="S42" s="31" t="n"/>
      <c r="T42" s="31" t="n"/>
      <c r="U42" s="7">
        <f>IF(T42="","",IF(TODAY()-T42&gt;0,TODAY()-T42,0))</f>
        <v/>
      </c>
      <c r="V42" s="4" t="n"/>
      <c r="W42" s="4" t="n"/>
      <c r="X42" s="34">
        <f>IF(OR(M42="",Q42=""),"",M42*Q42)</f>
        <v/>
      </c>
      <c r="Y42" s="9">
        <f>IF(P42="","",IF(AND(U42&gt;7,P42&lt;&gt;"Ganado",P42&lt;&gt;"Perdido"),"REVISAR","OK"))</f>
        <v/>
      </c>
    </row>
    <row r="43" ht="34" customHeight="1">
      <c r="A43" s="2" t="n"/>
      <c r="B43" s="31" t="n"/>
      <c r="C43" s="4" t="n"/>
      <c r="D43" s="2" t="n"/>
      <c r="E43" s="2" t="n"/>
      <c r="F43" s="4" t="n"/>
      <c r="G43" s="2" t="n"/>
      <c r="H43" s="4" t="n"/>
      <c r="I43" s="4" t="n"/>
      <c r="J43" s="4" t="n"/>
      <c r="K43" s="2" t="n"/>
      <c r="L43" s="32" t="n"/>
      <c r="M43" s="32" t="n"/>
      <c r="N43" s="2" t="n"/>
      <c r="O43" s="2" t="n"/>
      <c r="P43" s="2" t="n"/>
      <c r="Q43" s="35">
        <f>IF(P43="","",IFERROR(VLOOKUP(P43,'Resumen'!$A$15:$B$22,2,FALSE),""))</f>
        <v/>
      </c>
      <c r="R43" s="4" t="n"/>
      <c r="S43" s="31" t="n"/>
      <c r="T43" s="31" t="n"/>
      <c r="U43" s="11">
        <f>IF(T43="","",IF(TODAY()-T43&gt;0,TODAY()-T43,0))</f>
        <v/>
      </c>
      <c r="V43" s="4" t="n"/>
      <c r="W43" s="4" t="n"/>
      <c r="X43" s="36">
        <f>IF(OR(M43="",Q43=""),"",M43*Q43)</f>
        <v/>
      </c>
      <c r="Y43" s="13">
        <f>IF(P43="","",IF(AND(U43&gt;7,P43&lt;&gt;"Ganado",P43&lt;&gt;"Perdido"),"REVISAR","OK"))</f>
        <v/>
      </c>
    </row>
    <row r="44" ht="34" customHeight="1">
      <c r="A44" s="2" t="n"/>
      <c r="B44" s="31" t="n"/>
      <c r="C44" s="4" t="n"/>
      <c r="D44" s="2" t="n"/>
      <c r="E44" s="2" t="n"/>
      <c r="F44" s="4" t="n"/>
      <c r="G44" s="2" t="n"/>
      <c r="H44" s="4" t="n"/>
      <c r="I44" s="4" t="n"/>
      <c r="J44" s="4" t="n"/>
      <c r="K44" s="2" t="n"/>
      <c r="L44" s="32" t="n"/>
      <c r="M44" s="32" t="n"/>
      <c r="N44" s="2" t="n"/>
      <c r="O44" s="2" t="n"/>
      <c r="P44" s="2" t="n"/>
      <c r="Q44" s="33">
        <f>IF(P44="","",IFERROR(VLOOKUP(P44,'Resumen'!$A$15:$B$22,2,FALSE),""))</f>
        <v/>
      </c>
      <c r="R44" s="4" t="n"/>
      <c r="S44" s="31" t="n"/>
      <c r="T44" s="31" t="n"/>
      <c r="U44" s="7">
        <f>IF(T44="","",IF(TODAY()-T44&gt;0,TODAY()-T44,0))</f>
        <v/>
      </c>
      <c r="V44" s="4" t="n"/>
      <c r="W44" s="4" t="n"/>
      <c r="X44" s="34">
        <f>IF(OR(M44="",Q44=""),"",M44*Q44)</f>
        <v/>
      </c>
      <c r="Y44" s="9">
        <f>IF(P44="","",IF(AND(U44&gt;7,P44&lt;&gt;"Ganado",P44&lt;&gt;"Perdido"),"REVISAR","OK"))</f>
        <v/>
      </c>
    </row>
    <row r="45" ht="34" customHeight="1">
      <c r="A45" s="2" t="n"/>
      <c r="B45" s="31" t="n"/>
      <c r="C45" s="4" t="n"/>
      <c r="D45" s="2" t="n"/>
      <c r="E45" s="2" t="n"/>
      <c r="F45" s="4" t="n"/>
      <c r="G45" s="2" t="n"/>
      <c r="H45" s="4" t="n"/>
      <c r="I45" s="4" t="n"/>
      <c r="J45" s="4" t="n"/>
      <c r="K45" s="2" t="n"/>
      <c r="L45" s="32" t="n"/>
      <c r="M45" s="32" t="n"/>
      <c r="N45" s="2" t="n"/>
      <c r="O45" s="2" t="n"/>
      <c r="P45" s="2" t="n"/>
      <c r="Q45" s="35">
        <f>IF(P45="","",IFERROR(VLOOKUP(P45,'Resumen'!$A$15:$B$22,2,FALSE),""))</f>
        <v/>
      </c>
      <c r="R45" s="4" t="n"/>
      <c r="S45" s="31" t="n"/>
      <c r="T45" s="31" t="n"/>
      <c r="U45" s="11">
        <f>IF(T45="","",IF(TODAY()-T45&gt;0,TODAY()-T45,0))</f>
        <v/>
      </c>
      <c r="V45" s="4" t="n"/>
      <c r="W45" s="4" t="n"/>
      <c r="X45" s="36">
        <f>IF(OR(M45="",Q45=""),"",M45*Q45)</f>
        <v/>
      </c>
      <c r="Y45" s="13">
        <f>IF(P45="","",IF(AND(U45&gt;7,P45&lt;&gt;"Ganado",P45&lt;&gt;"Perdido"),"REVISAR","OK"))</f>
        <v/>
      </c>
    </row>
    <row r="46" ht="34" customHeight="1">
      <c r="A46" s="2" t="n"/>
      <c r="B46" s="31" t="n"/>
      <c r="C46" s="4" t="n"/>
      <c r="D46" s="2" t="n"/>
      <c r="E46" s="2" t="n"/>
      <c r="F46" s="4" t="n"/>
      <c r="G46" s="2" t="n"/>
      <c r="H46" s="4" t="n"/>
      <c r="I46" s="4" t="n"/>
      <c r="J46" s="4" t="n"/>
      <c r="K46" s="2" t="n"/>
      <c r="L46" s="32" t="n"/>
      <c r="M46" s="32" t="n"/>
      <c r="N46" s="2" t="n"/>
      <c r="O46" s="2" t="n"/>
      <c r="P46" s="2" t="n"/>
      <c r="Q46" s="33">
        <f>IF(P46="","",IFERROR(VLOOKUP(P46,'Resumen'!$A$15:$B$22,2,FALSE),""))</f>
        <v/>
      </c>
      <c r="R46" s="4" t="n"/>
      <c r="S46" s="31" t="n"/>
      <c r="T46" s="31" t="n"/>
      <c r="U46" s="7">
        <f>IF(T46="","",IF(TODAY()-T46&gt;0,TODAY()-T46,0))</f>
        <v/>
      </c>
      <c r="V46" s="4" t="n"/>
      <c r="W46" s="4" t="n"/>
      <c r="X46" s="34">
        <f>IF(OR(M46="",Q46=""),"",M46*Q46)</f>
        <v/>
      </c>
      <c r="Y46" s="9">
        <f>IF(P46="","",IF(AND(U46&gt;7,P46&lt;&gt;"Ganado",P46&lt;&gt;"Perdido"),"REVISAR","OK"))</f>
        <v/>
      </c>
    </row>
    <row r="47" ht="34" customHeight="1">
      <c r="A47" s="2" t="n"/>
      <c r="B47" s="31" t="n"/>
      <c r="C47" s="4" t="n"/>
      <c r="D47" s="2" t="n"/>
      <c r="E47" s="2" t="n"/>
      <c r="F47" s="4" t="n"/>
      <c r="G47" s="2" t="n"/>
      <c r="H47" s="4" t="n"/>
      <c r="I47" s="4" t="n"/>
      <c r="J47" s="4" t="n"/>
      <c r="K47" s="2" t="n"/>
      <c r="L47" s="32" t="n"/>
      <c r="M47" s="32" t="n"/>
      <c r="N47" s="2" t="n"/>
      <c r="O47" s="2" t="n"/>
      <c r="P47" s="2" t="n"/>
      <c r="Q47" s="35">
        <f>IF(P47="","",IFERROR(VLOOKUP(P47,'Resumen'!$A$15:$B$22,2,FALSE),""))</f>
        <v/>
      </c>
      <c r="R47" s="4" t="n"/>
      <c r="S47" s="31" t="n"/>
      <c r="T47" s="31" t="n"/>
      <c r="U47" s="11">
        <f>IF(T47="","",IF(TODAY()-T47&gt;0,TODAY()-T47,0))</f>
        <v/>
      </c>
      <c r="V47" s="4" t="n"/>
      <c r="W47" s="4" t="n"/>
      <c r="X47" s="36">
        <f>IF(OR(M47="",Q47=""),"",M47*Q47)</f>
        <v/>
      </c>
      <c r="Y47" s="13">
        <f>IF(P47="","",IF(AND(U47&gt;7,P47&lt;&gt;"Ganado",P47&lt;&gt;"Perdido"),"REVISAR","OK"))</f>
        <v/>
      </c>
    </row>
    <row r="48" ht="34" customHeight="1">
      <c r="A48" s="2" t="n"/>
      <c r="B48" s="31" t="n"/>
      <c r="C48" s="4" t="n"/>
      <c r="D48" s="2" t="n"/>
      <c r="E48" s="2" t="n"/>
      <c r="F48" s="4" t="n"/>
      <c r="G48" s="2" t="n"/>
      <c r="H48" s="4" t="n"/>
      <c r="I48" s="4" t="n"/>
      <c r="J48" s="4" t="n"/>
      <c r="K48" s="2" t="n"/>
      <c r="L48" s="32" t="n"/>
      <c r="M48" s="32" t="n"/>
      <c r="N48" s="2" t="n"/>
      <c r="O48" s="2" t="n"/>
      <c r="P48" s="2" t="n"/>
      <c r="Q48" s="33">
        <f>IF(P48="","",IFERROR(VLOOKUP(P48,'Resumen'!$A$15:$B$22,2,FALSE),""))</f>
        <v/>
      </c>
      <c r="R48" s="4" t="n"/>
      <c r="S48" s="31" t="n"/>
      <c r="T48" s="31" t="n"/>
      <c r="U48" s="7">
        <f>IF(T48="","",IF(TODAY()-T48&gt;0,TODAY()-T48,0))</f>
        <v/>
      </c>
      <c r="V48" s="4" t="n"/>
      <c r="W48" s="4" t="n"/>
      <c r="X48" s="34">
        <f>IF(OR(M48="",Q48=""),"",M48*Q48)</f>
        <v/>
      </c>
      <c r="Y48" s="9">
        <f>IF(P48="","",IF(AND(U48&gt;7,P48&lt;&gt;"Ganado",P48&lt;&gt;"Perdido"),"REVISAR","OK"))</f>
        <v/>
      </c>
    </row>
    <row r="49" ht="34" customHeight="1">
      <c r="A49" s="2" t="n"/>
      <c r="B49" s="31" t="n"/>
      <c r="C49" s="4" t="n"/>
      <c r="D49" s="2" t="n"/>
      <c r="E49" s="2" t="n"/>
      <c r="F49" s="4" t="n"/>
      <c r="G49" s="2" t="n"/>
      <c r="H49" s="4" t="n"/>
      <c r="I49" s="4" t="n"/>
      <c r="J49" s="4" t="n"/>
      <c r="K49" s="2" t="n"/>
      <c r="L49" s="32" t="n"/>
      <c r="M49" s="32" t="n"/>
      <c r="N49" s="2" t="n"/>
      <c r="O49" s="2" t="n"/>
      <c r="P49" s="2" t="n"/>
      <c r="Q49" s="35">
        <f>IF(P49="","",IFERROR(VLOOKUP(P49,'Resumen'!$A$15:$B$22,2,FALSE),""))</f>
        <v/>
      </c>
      <c r="R49" s="4" t="n"/>
      <c r="S49" s="31" t="n"/>
      <c r="T49" s="31" t="n"/>
      <c r="U49" s="11">
        <f>IF(T49="","",IF(TODAY()-T49&gt;0,TODAY()-T49,0))</f>
        <v/>
      </c>
      <c r="V49" s="4" t="n"/>
      <c r="W49" s="4" t="n"/>
      <c r="X49" s="36">
        <f>IF(OR(M49="",Q49=""),"",M49*Q49)</f>
        <v/>
      </c>
      <c r="Y49" s="13">
        <f>IF(P49="","",IF(AND(U49&gt;7,P49&lt;&gt;"Ganado",P49&lt;&gt;"Perdido"),"REVISAR","OK"))</f>
        <v/>
      </c>
    </row>
    <row r="50" ht="34" customHeight="1">
      <c r="A50" s="2" t="n"/>
      <c r="B50" s="31" t="n"/>
      <c r="C50" s="4" t="n"/>
      <c r="D50" s="2" t="n"/>
      <c r="E50" s="2" t="n"/>
      <c r="F50" s="4" t="n"/>
      <c r="G50" s="2" t="n"/>
      <c r="H50" s="4" t="n"/>
      <c r="I50" s="4" t="n"/>
      <c r="J50" s="4" t="n"/>
      <c r="K50" s="2" t="n"/>
      <c r="L50" s="32" t="n"/>
      <c r="M50" s="32" t="n"/>
      <c r="N50" s="2" t="n"/>
      <c r="O50" s="2" t="n"/>
      <c r="P50" s="2" t="n"/>
      <c r="Q50" s="33">
        <f>IF(P50="","",IFERROR(VLOOKUP(P50,'Resumen'!$A$15:$B$22,2,FALSE),""))</f>
        <v/>
      </c>
      <c r="R50" s="4" t="n"/>
      <c r="S50" s="31" t="n"/>
      <c r="T50" s="31" t="n"/>
      <c r="U50" s="7">
        <f>IF(T50="","",IF(TODAY()-T50&gt;0,TODAY()-T50,0))</f>
        <v/>
      </c>
      <c r="V50" s="4" t="n"/>
      <c r="W50" s="4" t="n"/>
      <c r="X50" s="34">
        <f>IF(OR(M50="",Q50=""),"",M50*Q50)</f>
        <v/>
      </c>
      <c r="Y50" s="9">
        <f>IF(P50="","",IF(AND(U50&gt;7,P50&lt;&gt;"Ganado",P50&lt;&gt;"Perdido"),"REVISAR","OK"))</f>
        <v/>
      </c>
    </row>
    <row r="51" ht="34" customHeight="1">
      <c r="A51" s="2" t="n"/>
      <c r="B51" s="31" t="n"/>
      <c r="C51" s="4" t="n"/>
      <c r="D51" s="2" t="n"/>
      <c r="E51" s="2" t="n"/>
      <c r="F51" s="4" t="n"/>
      <c r="G51" s="2" t="n"/>
      <c r="H51" s="4" t="n"/>
      <c r="I51" s="4" t="n"/>
      <c r="J51" s="4" t="n"/>
      <c r="K51" s="2" t="n"/>
      <c r="L51" s="32" t="n"/>
      <c r="M51" s="32" t="n"/>
      <c r="N51" s="2" t="n"/>
      <c r="O51" s="2" t="n"/>
      <c r="P51" s="2" t="n"/>
      <c r="Q51" s="35">
        <f>IF(P51="","",IFERROR(VLOOKUP(P51,'Resumen'!$A$15:$B$22,2,FALSE),""))</f>
        <v/>
      </c>
      <c r="R51" s="4" t="n"/>
      <c r="S51" s="31" t="n"/>
      <c r="T51" s="31" t="n"/>
      <c r="U51" s="11">
        <f>IF(T51="","",IF(TODAY()-T51&gt;0,TODAY()-T51,0))</f>
        <v/>
      </c>
      <c r="V51" s="4" t="n"/>
      <c r="W51" s="4" t="n"/>
      <c r="X51" s="36">
        <f>IF(OR(M51="",Q51=""),"",M51*Q51)</f>
        <v/>
      </c>
      <c r="Y51" s="13">
        <f>IF(P51="","",IF(AND(U51&gt;7,P51&lt;&gt;"Ganado",P51&lt;&gt;"Perdido"),"REVISAR","OK"))</f>
        <v/>
      </c>
    </row>
    <row r="52" ht="34" customHeight="1">
      <c r="A52" s="2" t="n"/>
      <c r="B52" s="31" t="n"/>
      <c r="C52" s="4" t="n"/>
      <c r="D52" s="2" t="n"/>
      <c r="E52" s="2" t="n"/>
      <c r="F52" s="4" t="n"/>
      <c r="G52" s="2" t="n"/>
      <c r="H52" s="4" t="n"/>
      <c r="I52" s="4" t="n"/>
      <c r="J52" s="4" t="n"/>
      <c r="K52" s="2" t="n"/>
      <c r="L52" s="32" t="n"/>
      <c r="M52" s="32" t="n"/>
      <c r="N52" s="2" t="n"/>
      <c r="O52" s="2" t="n"/>
      <c r="P52" s="2" t="n"/>
      <c r="Q52" s="33">
        <f>IF(P52="","",IFERROR(VLOOKUP(P52,'Resumen'!$A$15:$B$22,2,FALSE),""))</f>
        <v/>
      </c>
      <c r="R52" s="4" t="n"/>
      <c r="S52" s="31" t="n"/>
      <c r="T52" s="31" t="n"/>
      <c r="U52" s="7">
        <f>IF(T52="","",IF(TODAY()-T52&gt;0,TODAY()-T52,0))</f>
        <v/>
      </c>
      <c r="V52" s="4" t="n"/>
      <c r="W52" s="4" t="n"/>
      <c r="X52" s="34">
        <f>IF(OR(M52="",Q52=""),"",M52*Q52)</f>
        <v/>
      </c>
      <c r="Y52" s="9">
        <f>IF(P52="","",IF(AND(U52&gt;7,P52&lt;&gt;"Ganado",P52&lt;&gt;"Perdido"),"REVISAR","OK"))</f>
        <v/>
      </c>
    </row>
    <row r="53" ht="34" customHeight="1">
      <c r="A53" s="2" t="n"/>
      <c r="B53" s="31" t="n"/>
      <c r="C53" s="4" t="n"/>
      <c r="D53" s="2" t="n"/>
      <c r="E53" s="2" t="n"/>
      <c r="F53" s="4" t="n"/>
      <c r="G53" s="2" t="n"/>
      <c r="H53" s="4" t="n"/>
      <c r="I53" s="4" t="n"/>
      <c r="J53" s="4" t="n"/>
      <c r="K53" s="2" t="n"/>
      <c r="L53" s="32" t="n"/>
      <c r="M53" s="32" t="n"/>
      <c r="N53" s="2" t="n"/>
      <c r="O53" s="2" t="n"/>
      <c r="P53" s="2" t="n"/>
      <c r="Q53" s="35">
        <f>IF(P53="","",IFERROR(VLOOKUP(P53,'Resumen'!$A$15:$B$22,2,FALSE),""))</f>
        <v/>
      </c>
      <c r="R53" s="4" t="n"/>
      <c r="S53" s="31" t="n"/>
      <c r="T53" s="31" t="n"/>
      <c r="U53" s="11">
        <f>IF(T53="","",IF(TODAY()-T53&gt;0,TODAY()-T53,0))</f>
        <v/>
      </c>
      <c r="V53" s="4" t="n"/>
      <c r="W53" s="4" t="n"/>
      <c r="X53" s="36">
        <f>IF(OR(M53="",Q53=""),"",M53*Q53)</f>
        <v/>
      </c>
      <c r="Y53" s="13">
        <f>IF(P53="","",IF(AND(U53&gt;7,P53&lt;&gt;"Ganado",P53&lt;&gt;"Perdido"),"REVISAR","OK"))</f>
        <v/>
      </c>
    </row>
    <row r="54" ht="34" customHeight="1">
      <c r="A54" s="2" t="n"/>
      <c r="B54" s="31" t="n"/>
      <c r="C54" s="4" t="n"/>
      <c r="D54" s="2" t="n"/>
      <c r="E54" s="2" t="n"/>
      <c r="F54" s="4" t="n"/>
      <c r="G54" s="2" t="n"/>
      <c r="H54" s="4" t="n"/>
      <c r="I54" s="4" t="n"/>
      <c r="J54" s="4" t="n"/>
      <c r="K54" s="2" t="n"/>
      <c r="L54" s="32" t="n"/>
      <c r="M54" s="32" t="n"/>
      <c r="N54" s="2" t="n"/>
      <c r="O54" s="2" t="n"/>
      <c r="P54" s="2" t="n"/>
      <c r="Q54" s="33">
        <f>IF(P54="","",IFERROR(VLOOKUP(P54,'Resumen'!$A$15:$B$22,2,FALSE),""))</f>
        <v/>
      </c>
      <c r="R54" s="4" t="n"/>
      <c r="S54" s="31" t="n"/>
      <c r="T54" s="31" t="n"/>
      <c r="U54" s="7">
        <f>IF(T54="","",IF(TODAY()-T54&gt;0,TODAY()-T54,0))</f>
        <v/>
      </c>
      <c r="V54" s="4" t="n"/>
      <c r="W54" s="4" t="n"/>
      <c r="X54" s="34">
        <f>IF(OR(M54="",Q54=""),"",M54*Q54)</f>
        <v/>
      </c>
      <c r="Y54" s="9">
        <f>IF(P54="","",IF(AND(U54&gt;7,P54&lt;&gt;"Ganado",P54&lt;&gt;"Perdido"),"REVISAR","OK"))</f>
        <v/>
      </c>
    </row>
    <row r="55" ht="34" customHeight="1">
      <c r="A55" s="2" t="n"/>
      <c r="B55" s="31" t="n"/>
      <c r="C55" s="4" t="n"/>
      <c r="D55" s="2" t="n"/>
      <c r="E55" s="2" t="n"/>
      <c r="F55" s="4" t="n"/>
      <c r="G55" s="2" t="n"/>
      <c r="H55" s="4" t="n"/>
      <c r="I55" s="4" t="n"/>
      <c r="J55" s="4" t="n"/>
      <c r="K55" s="2" t="n"/>
      <c r="L55" s="32" t="n"/>
      <c r="M55" s="32" t="n"/>
      <c r="N55" s="2" t="n"/>
      <c r="O55" s="2" t="n"/>
      <c r="P55" s="2" t="n"/>
      <c r="Q55" s="35">
        <f>IF(P55="","",IFERROR(VLOOKUP(P55,'Resumen'!$A$15:$B$22,2,FALSE),""))</f>
        <v/>
      </c>
      <c r="R55" s="4" t="n"/>
      <c r="S55" s="31" t="n"/>
      <c r="T55" s="31" t="n"/>
      <c r="U55" s="11">
        <f>IF(T55="","",IF(TODAY()-T55&gt;0,TODAY()-T55,0))</f>
        <v/>
      </c>
      <c r="V55" s="4" t="n"/>
      <c r="W55" s="4" t="n"/>
      <c r="X55" s="36">
        <f>IF(OR(M55="",Q55=""),"",M55*Q55)</f>
        <v/>
      </c>
      <c r="Y55" s="13">
        <f>IF(P55="","",IF(AND(U55&gt;7,P55&lt;&gt;"Ganado",P55&lt;&gt;"Perdido"),"REVISAR","OK"))</f>
        <v/>
      </c>
    </row>
    <row r="56" ht="34" customHeight="1">
      <c r="A56" s="2" t="n"/>
      <c r="B56" s="31" t="n"/>
      <c r="C56" s="4" t="n"/>
      <c r="D56" s="2" t="n"/>
      <c r="E56" s="2" t="n"/>
      <c r="F56" s="4" t="n"/>
      <c r="G56" s="2" t="n"/>
      <c r="H56" s="4" t="n"/>
      <c r="I56" s="4" t="n"/>
      <c r="J56" s="4" t="n"/>
      <c r="K56" s="2" t="n"/>
      <c r="L56" s="32" t="n"/>
      <c r="M56" s="32" t="n"/>
      <c r="N56" s="2" t="n"/>
      <c r="O56" s="2" t="n"/>
      <c r="P56" s="2" t="n"/>
      <c r="Q56" s="33">
        <f>IF(P56="","",IFERROR(VLOOKUP(P56,'Resumen'!$A$15:$B$22,2,FALSE),""))</f>
        <v/>
      </c>
      <c r="R56" s="4" t="n"/>
      <c r="S56" s="31" t="n"/>
      <c r="T56" s="31" t="n"/>
      <c r="U56" s="7">
        <f>IF(T56="","",IF(TODAY()-T56&gt;0,TODAY()-T56,0))</f>
        <v/>
      </c>
      <c r="V56" s="4" t="n"/>
      <c r="W56" s="4" t="n"/>
      <c r="X56" s="34">
        <f>IF(OR(M56="",Q56=""),"",M56*Q56)</f>
        <v/>
      </c>
      <c r="Y56" s="9">
        <f>IF(P56="","",IF(AND(U56&gt;7,P56&lt;&gt;"Ganado",P56&lt;&gt;"Perdido"),"REVISAR","OK"))</f>
        <v/>
      </c>
    </row>
    <row r="57" ht="34" customHeight="1">
      <c r="A57" s="2" t="n"/>
      <c r="B57" s="31" t="n"/>
      <c r="C57" s="4" t="n"/>
      <c r="D57" s="2" t="n"/>
      <c r="E57" s="2" t="n"/>
      <c r="F57" s="4" t="n"/>
      <c r="G57" s="2" t="n"/>
      <c r="H57" s="4" t="n"/>
      <c r="I57" s="4" t="n"/>
      <c r="J57" s="4" t="n"/>
      <c r="K57" s="2" t="n"/>
      <c r="L57" s="32" t="n"/>
      <c r="M57" s="32" t="n"/>
      <c r="N57" s="2" t="n"/>
      <c r="O57" s="2" t="n"/>
      <c r="P57" s="2" t="n"/>
      <c r="Q57" s="35">
        <f>IF(P57="","",IFERROR(VLOOKUP(P57,'Resumen'!$A$15:$B$22,2,FALSE),""))</f>
        <v/>
      </c>
      <c r="R57" s="4" t="n"/>
      <c r="S57" s="31" t="n"/>
      <c r="T57" s="31" t="n"/>
      <c r="U57" s="11">
        <f>IF(T57="","",IF(TODAY()-T57&gt;0,TODAY()-T57,0))</f>
        <v/>
      </c>
      <c r="V57" s="4" t="n"/>
      <c r="W57" s="4" t="n"/>
      <c r="X57" s="36">
        <f>IF(OR(M57="",Q57=""),"",M57*Q57)</f>
        <v/>
      </c>
      <c r="Y57" s="13">
        <f>IF(P57="","",IF(AND(U57&gt;7,P57&lt;&gt;"Ganado",P57&lt;&gt;"Perdido"),"REVISAR","OK"))</f>
        <v/>
      </c>
    </row>
    <row r="58" ht="34" customHeight="1">
      <c r="A58" s="2" t="n"/>
      <c r="B58" s="31" t="n"/>
      <c r="C58" s="4" t="n"/>
      <c r="D58" s="2" t="n"/>
      <c r="E58" s="2" t="n"/>
      <c r="F58" s="4" t="n"/>
      <c r="G58" s="2" t="n"/>
      <c r="H58" s="4" t="n"/>
      <c r="I58" s="4" t="n"/>
      <c r="J58" s="4" t="n"/>
      <c r="K58" s="2" t="n"/>
      <c r="L58" s="32" t="n"/>
      <c r="M58" s="32" t="n"/>
      <c r="N58" s="2" t="n"/>
      <c r="O58" s="2" t="n"/>
      <c r="P58" s="2" t="n"/>
      <c r="Q58" s="33">
        <f>IF(P58="","",IFERROR(VLOOKUP(P58,'Resumen'!$A$15:$B$22,2,FALSE),""))</f>
        <v/>
      </c>
      <c r="R58" s="4" t="n"/>
      <c r="S58" s="31" t="n"/>
      <c r="T58" s="31" t="n"/>
      <c r="U58" s="7">
        <f>IF(T58="","",IF(TODAY()-T58&gt;0,TODAY()-T58,0))</f>
        <v/>
      </c>
      <c r="V58" s="4" t="n"/>
      <c r="W58" s="4" t="n"/>
      <c r="X58" s="34">
        <f>IF(OR(M58="",Q58=""),"",M58*Q58)</f>
        <v/>
      </c>
      <c r="Y58" s="9">
        <f>IF(P58="","",IF(AND(U58&gt;7,P58&lt;&gt;"Ganado",P58&lt;&gt;"Perdido"),"REVISAR","OK"))</f>
        <v/>
      </c>
    </row>
    <row r="59" ht="34" customHeight="1">
      <c r="A59" s="2" t="n"/>
      <c r="B59" s="31" t="n"/>
      <c r="C59" s="4" t="n"/>
      <c r="D59" s="2" t="n"/>
      <c r="E59" s="2" t="n"/>
      <c r="F59" s="4" t="n"/>
      <c r="G59" s="2" t="n"/>
      <c r="H59" s="4" t="n"/>
      <c r="I59" s="4" t="n"/>
      <c r="J59" s="4" t="n"/>
      <c r="K59" s="2" t="n"/>
      <c r="L59" s="32" t="n"/>
      <c r="M59" s="32" t="n"/>
      <c r="N59" s="2" t="n"/>
      <c r="O59" s="2" t="n"/>
      <c r="P59" s="2" t="n"/>
      <c r="Q59" s="35">
        <f>IF(P59="","",IFERROR(VLOOKUP(P59,'Resumen'!$A$15:$B$22,2,FALSE),""))</f>
        <v/>
      </c>
      <c r="R59" s="4" t="n"/>
      <c r="S59" s="31" t="n"/>
      <c r="T59" s="31" t="n"/>
      <c r="U59" s="11">
        <f>IF(T59="","",IF(TODAY()-T59&gt;0,TODAY()-T59,0))</f>
        <v/>
      </c>
      <c r="V59" s="4" t="n"/>
      <c r="W59" s="4" t="n"/>
      <c r="X59" s="36">
        <f>IF(OR(M59="",Q59=""),"",M59*Q59)</f>
        <v/>
      </c>
      <c r="Y59" s="13">
        <f>IF(P59="","",IF(AND(U59&gt;7,P59&lt;&gt;"Ganado",P59&lt;&gt;"Perdido"),"REVISAR","OK"))</f>
        <v/>
      </c>
    </row>
    <row r="60" ht="34" customHeight="1">
      <c r="A60" s="2" t="n"/>
      <c r="B60" s="31" t="n"/>
      <c r="C60" s="4" t="n"/>
      <c r="D60" s="2" t="n"/>
      <c r="E60" s="2" t="n"/>
      <c r="F60" s="4" t="n"/>
      <c r="G60" s="2" t="n"/>
      <c r="H60" s="4" t="n"/>
      <c r="I60" s="4" t="n"/>
      <c r="J60" s="4" t="n"/>
      <c r="K60" s="2" t="n"/>
      <c r="L60" s="32" t="n"/>
      <c r="M60" s="32" t="n"/>
      <c r="N60" s="2" t="n"/>
      <c r="O60" s="2" t="n"/>
      <c r="P60" s="2" t="n"/>
      <c r="Q60" s="33">
        <f>IF(P60="","",IFERROR(VLOOKUP(P60,'Resumen'!$A$15:$B$22,2,FALSE),""))</f>
        <v/>
      </c>
      <c r="R60" s="4" t="n"/>
      <c r="S60" s="31" t="n"/>
      <c r="T60" s="31" t="n"/>
      <c r="U60" s="7">
        <f>IF(T60="","",IF(TODAY()-T60&gt;0,TODAY()-T60,0))</f>
        <v/>
      </c>
      <c r="V60" s="4" t="n"/>
      <c r="W60" s="4" t="n"/>
      <c r="X60" s="34">
        <f>IF(OR(M60="",Q60=""),"",M60*Q60)</f>
        <v/>
      </c>
      <c r="Y60" s="9">
        <f>IF(P60="","",IF(AND(U60&gt;7,P60&lt;&gt;"Ganado",P60&lt;&gt;"Perdido"),"REVISAR","OK"))</f>
        <v/>
      </c>
    </row>
    <row r="61" ht="34" customHeight="1">
      <c r="A61" s="2" t="n"/>
      <c r="B61" s="31" t="n"/>
      <c r="C61" s="4" t="n"/>
      <c r="D61" s="2" t="n"/>
      <c r="E61" s="2" t="n"/>
      <c r="F61" s="4" t="n"/>
      <c r="G61" s="2" t="n"/>
      <c r="H61" s="4" t="n"/>
      <c r="I61" s="4" t="n"/>
      <c r="J61" s="4" t="n"/>
      <c r="K61" s="2" t="n"/>
      <c r="L61" s="32" t="n"/>
      <c r="M61" s="32" t="n"/>
      <c r="N61" s="2" t="n"/>
      <c r="O61" s="2" t="n"/>
      <c r="P61" s="2" t="n"/>
      <c r="Q61" s="35">
        <f>IF(P61="","",IFERROR(VLOOKUP(P61,'Resumen'!$A$15:$B$22,2,FALSE),""))</f>
        <v/>
      </c>
      <c r="R61" s="4" t="n"/>
      <c r="S61" s="31" t="n"/>
      <c r="T61" s="31" t="n"/>
      <c r="U61" s="11">
        <f>IF(T61="","",IF(TODAY()-T61&gt;0,TODAY()-T61,0))</f>
        <v/>
      </c>
      <c r="V61" s="4" t="n"/>
      <c r="W61" s="4" t="n"/>
      <c r="X61" s="36">
        <f>IF(OR(M61="",Q61=""),"",M61*Q61)</f>
        <v/>
      </c>
      <c r="Y61" s="13">
        <f>IF(P61="","",IF(AND(U61&gt;7,P61&lt;&gt;"Ganado",P61&lt;&gt;"Perdido"),"REVISAR","OK"))</f>
        <v/>
      </c>
    </row>
    <row r="62" ht="34" customHeight="1">
      <c r="A62" s="2" t="n"/>
      <c r="B62" s="31" t="n"/>
      <c r="C62" s="4" t="n"/>
      <c r="D62" s="2" t="n"/>
      <c r="E62" s="2" t="n"/>
      <c r="F62" s="4" t="n"/>
      <c r="G62" s="2" t="n"/>
      <c r="H62" s="4" t="n"/>
      <c r="I62" s="4" t="n"/>
      <c r="J62" s="4" t="n"/>
      <c r="K62" s="2" t="n"/>
      <c r="L62" s="32" t="n"/>
      <c r="M62" s="32" t="n"/>
      <c r="N62" s="2" t="n"/>
      <c r="O62" s="2" t="n"/>
      <c r="P62" s="2" t="n"/>
      <c r="Q62" s="33">
        <f>IF(P62="","",IFERROR(VLOOKUP(P62,'Resumen'!$A$15:$B$22,2,FALSE),""))</f>
        <v/>
      </c>
      <c r="R62" s="4" t="n"/>
      <c r="S62" s="31" t="n"/>
      <c r="T62" s="31" t="n"/>
      <c r="U62" s="7">
        <f>IF(T62="","",IF(TODAY()-T62&gt;0,TODAY()-T62,0))</f>
        <v/>
      </c>
      <c r="V62" s="4" t="n"/>
      <c r="W62" s="4" t="n"/>
      <c r="X62" s="34">
        <f>IF(OR(M62="",Q62=""),"",M62*Q62)</f>
        <v/>
      </c>
      <c r="Y62" s="9">
        <f>IF(P62="","",IF(AND(U62&gt;7,P62&lt;&gt;"Ganado",P62&lt;&gt;"Perdido"),"REVISAR","OK"))</f>
        <v/>
      </c>
    </row>
    <row r="63" ht="34" customHeight="1">
      <c r="A63" s="2" t="n"/>
      <c r="B63" s="31" t="n"/>
      <c r="C63" s="4" t="n"/>
      <c r="D63" s="2" t="n"/>
      <c r="E63" s="2" t="n"/>
      <c r="F63" s="4" t="n"/>
      <c r="G63" s="2" t="n"/>
      <c r="H63" s="4" t="n"/>
      <c r="I63" s="4" t="n"/>
      <c r="J63" s="4" t="n"/>
      <c r="K63" s="2" t="n"/>
      <c r="L63" s="32" t="n"/>
      <c r="M63" s="32" t="n"/>
      <c r="N63" s="2" t="n"/>
      <c r="O63" s="2" t="n"/>
      <c r="P63" s="2" t="n"/>
      <c r="Q63" s="35">
        <f>IF(P63="","",IFERROR(VLOOKUP(P63,'Resumen'!$A$15:$B$22,2,FALSE),""))</f>
        <v/>
      </c>
      <c r="R63" s="4" t="n"/>
      <c r="S63" s="31" t="n"/>
      <c r="T63" s="31" t="n"/>
      <c r="U63" s="11">
        <f>IF(T63="","",IF(TODAY()-T63&gt;0,TODAY()-T63,0))</f>
        <v/>
      </c>
      <c r="V63" s="4" t="n"/>
      <c r="W63" s="4" t="n"/>
      <c r="X63" s="36">
        <f>IF(OR(M63="",Q63=""),"",M63*Q63)</f>
        <v/>
      </c>
      <c r="Y63" s="13">
        <f>IF(P63="","",IF(AND(U63&gt;7,P63&lt;&gt;"Ganado",P63&lt;&gt;"Perdido"),"REVISAR","OK"))</f>
        <v/>
      </c>
    </row>
    <row r="64" ht="34" customHeight="1">
      <c r="A64" s="2" t="n"/>
      <c r="B64" s="31" t="n"/>
      <c r="C64" s="4" t="n"/>
      <c r="D64" s="2" t="n"/>
      <c r="E64" s="2" t="n"/>
      <c r="F64" s="4" t="n"/>
      <c r="G64" s="2" t="n"/>
      <c r="H64" s="4" t="n"/>
      <c r="I64" s="4" t="n"/>
      <c r="J64" s="4" t="n"/>
      <c r="K64" s="2" t="n"/>
      <c r="L64" s="32" t="n"/>
      <c r="M64" s="32" t="n"/>
      <c r="N64" s="2" t="n"/>
      <c r="O64" s="2" t="n"/>
      <c r="P64" s="2" t="n"/>
      <c r="Q64" s="33">
        <f>IF(P64="","",IFERROR(VLOOKUP(P64,'Resumen'!$A$15:$B$22,2,FALSE),""))</f>
        <v/>
      </c>
      <c r="R64" s="4" t="n"/>
      <c r="S64" s="31" t="n"/>
      <c r="T64" s="31" t="n"/>
      <c r="U64" s="7">
        <f>IF(T64="","",IF(TODAY()-T64&gt;0,TODAY()-T64,0))</f>
        <v/>
      </c>
      <c r="V64" s="4" t="n"/>
      <c r="W64" s="4" t="n"/>
      <c r="X64" s="34">
        <f>IF(OR(M64="",Q64=""),"",M64*Q64)</f>
        <v/>
      </c>
      <c r="Y64" s="9">
        <f>IF(P64="","",IF(AND(U64&gt;7,P64&lt;&gt;"Ganado",P64&lt;&gt;"Perdido"),"REVISAR","OK"))</f>
        <v/>
      </c>
    </row>
    <row r="65" ht="34" customHeight="1">
      <c r="A65" s="2" t="n"/>
      <c r="B65" s="31" t="n"/>
      <c r="C65" s="4" t="n"/>
      <c r="D65" s="2" t="n"/>
      <c r="E65" s="2" t="n"/>
      <c r="F65" s="4" t="n"/>
      <c r="G65" s="2" t="n"/>
      <c r="H65" s="4" t="n"/>
      <c r="I65" s="4" t="n"/>
      <c r="J65" s="4" t="n"/>
      <c r="K65" s="2" t="n"/>
      <c r="L65" s="32" t="n"/>
      <c r="M65" s="32" t="n"/>
      <c r="N65" s="2" t="n"/>
      <c r="O65" s="2" t="n"/>
      <c r="P65" s="2" t="n"/>
      <c r="Q65" s="35">
        <f>IF(P65="","",IFERROR(VLOOKUP(P65,'Resumen'!$A$15:$B$22,2,FALSE),""))</f>
        <v/>
      </c>
      <c r="R65" s="4" t="n"/>
      <c r="S65" s="31" t="n"/>
      <c r="T65" s="31" t="n"/>
      <c r="U65" s="11">
        <f>IF(T65="","",IF(TODAY()-T65&gt;0,TODAY()-T65,0))</f>
        <v/>
      </c>
      <c r="V65" s="4" t="n"/>
      <c r="W65" s="4" t="n"/>
      <c r="X65" s="36">
        <f>IF(OR(M65="",Q65=""),"",M65*Q65)</f>
        <v/>
      </c>
      <c r="Y65" s="13">
        <f>IF(P65="","",IF(AND(U65&gt;7,P65&lt;&gt;"Ganado",P65&lt;&gt;"Perdido"),"REVISAR","OK"))</f>
        <v/>
      </c>
    </row>
    <row r="66" ht="34" customHeight="1">
      <c r="A66" s="2" t="n"/>
      <c r="B66" s="31" t="n"/>
      <c r="C66" s="4" t="n"/>
      <c r="D66" s="2" t="n"/>
      <c r="E66" s="2" t="n"/>
      <c r="F66" s="4" t="n"/>
      <c r="G66" s="2" t="n"/>
      <c r="H66" s="4" t="n"/>
      <c r="I66" s="4" t="n"/>
      <c r="J66" s="4" t="n"/>
      <c r="K66" s="2" t="n"/>
      <c r="L66" s="32" t="n"/>
      <c r="M66" s="32" t="n"/>
      <c r="N66" s="2" t="n"/>
      <c r="O66" s="2" t="n"/>
      <c r="P66" s="2" t="n"/>
      <c r="Q66" s="33">
        <f>IF(P66="","",IFERROR(VLOOKUP(P66,'Resumen'!$A$15:$B$22,2,FALSE),""))</f>
        <v/>
      </c>
      <c r="R66" s="4" t="n"/>
      <c r="S66" s="31" t="n"/>
      <c r="T66" s="31" t="n"/>
      <c r="U66" s="7">
        <f>IF(T66="","",IF(TODAY()-T66&gt;0,TODAY()-T66,0))</f>
        <v/>
      </c>
      <c r="V66" s="4" t="n"/>
      <c r="W66" s="4" t="n"/>
      <c r="X66" s="34">
        <f>IF(OR(M66="",Q66=""),"",M66*Q66)</f>
        <v/>
      </c>
      <c r="Y66" s="9">
        <f>IF(P66="","",IF(AND(U66&gt;7,P66&lt;&gt;"Ganado",P66&lt;&gt;"Perdido"),"REVISAR","OK"))</f>
        <v/>
      </c>
    </row>
    <row r="67" ht="34" customHeight="1">
      <c r="A67" s="2" t="n"/>
      <c r="B67" s="31" t="n"/>
      <c r="C67" s="4" t="n"/>
      <c r="D67" s="2" t="n"/>
      <c r="E67" s="2" t="n"/>
      <c r="F67" s="4" t="n"/>
      <c r="G67" s="2" t="n"/>
      <c r="H67" s="4" t="n"/>
      <c r="I67" s="4" t="n"/>
      <c r="J67" s="4" t="n"/>
      <c r="K67" s="2" t="n"/>
      <c r="L67" s="32" t="n"/>
      <c r="M67" s="32" t="n"/>
      <c r="N67" s="2" t="n"/>
      <c r="O67" s="2" t="n"/>
      <c r="P67" s="2" t="n"/>
      <c r="Q67" s="35">
        <f>IF(P67="","",IFERROR(VLOOKUP(P67,'Resumen'!$A$15:$B$22,2,FALSE),""))</f>
        <v/>
      </c>
      <c r="R67" s="4" t="n"/>
      <c r="S67" s="31" t="n"/>
      <c r="T67" s="31" t="n"/>
      <c r="U67" s="11">
        <f>IF(T67="","",IF(TODAY()-T67&gt;0,TODAY()-T67,0))</f>
        <v/>
      </c>
      <c r="V67" s="4" t="n"/>
      <c r="W67" s="4" t="n"/>
      <c r="X67" s="36">
        <f>IF(OR(M67="",Q67=""),"",M67*Q67)</f>
        <v/>
      </c>
      <c r="Y67" s="13">
        <f>IF(P67="","",IF(AND(U67&gt;7,P67&lt;&gt;"Ganado",P67&lt;&gt;"Perdido"),"REVISAR","OK"))</f>
        <v/>
      </c>
    </row>
    <row r="68" ht="34" customHeight="1">
      <c r="A68" s="2" t="n"/>
      <c r="B68" s="31" t="n"/>
      <c r="C68" s="4" t="n"/>
      <c r="D68" s="2" t="n"/>
      <c r="E68" s="2" t="n"/>
      <c r="F68" s="4" t="n"/>
      <c r="G68" s="2" t="n"/>
      <c r="H68" s="4" t="n"/>
      <c r="I68" s="4" t="n"/>
      <c r="J68" s="4" t="n"/>
      <c r="K68" s="2" t="n"/>
      <c r="L68" s="32" t="n"/>
      <c r="M68" s="32" t="n"/>
      <c r="N68" s="2" t="n"/>
      <c r="O68" s="2" t="n"/>
      <c r="P68" s="2" t="n"/>
      <c r="Q68" s="33">
        <f>IF(P68="","",IFERROR(VLOOKUP(P68,'Resumen'!$A$15:$B$22,2,FALSE),""))</f>
        <v/>
      </c>
      <c r="R68" s="4" t="n"/>
      <c r="S68" s="31" t="n"/>
      <c r="T68" s="31" t="n"/>
      <c r="U68" s="7">
        <f>IF(T68="","",IF(TODAY()-T68&gt;0,TODAY()-T68,0))</f>
        <v/>
      </c>
      <c r="V68" s="4" t="n"/>
      <c r="W68" s="4" t="n"/>
      <c r="X68" s="34">
        <f>IF(OR(M68="",Q68=""),"",M68*Q68)</f>
        <v/>
      </c>
      <c r="Y68" s="9">
        <f>IF(P68="","",IF(AND(U68&gt;7,P68&lt;&gt;"Ganado",P68&lt;&gt;"Perdido"),"REVISAR","OK"))</f>
        <v/>
      </c>
    </row>
    <row r="69" ht="34" customHeight="1">
      <c r="A69" s="2" t="n"/>
      <c r="B69" s="31" t="n"/>
      <c r="C69" s="4" t="n"/>
      <c r="D69" s="2" t="n"/>
      <c r="E69" s="2" t="n"/>
      <c r="F69" s="4" t="n"/>
      <c r="G69" s="2" t="n"/>
      <c r="H69" s="4" t="n"/>
      <c r="I69" s="4" t="n"/>
      <c r="J69" s="4" t="n"/>
      <c r="K69" s="2" t="n"/>
      <c r="L69" s="32" t="n"/>
      <c r="M69" s="32" t="n"/>
      <c r="N69" s="2" t="n"/>
      <c r="O69" s="2" t="n"/>
      <c r="P69" s="2" t="n"/>
      <c r="Q69" s="35">
        <f>IF(P69="","",IFERROR(VLOOKUP(P69,'Resumen'!$A$15:$B$22,2,FALSE),""))</f>
        <v/>
      </c>
      <c r="R69" s="4" t="n"/>
      <c r="S69" s="31" t="n"/>
      <c r="T69" s="31" t="n"/>
      <c r="U69" s="11">
        <f>IF(T69="","",IF(TODAY()-T69&gt;0,TODAY()-T69,0))</f>
        <v/>
      </c>
      <c r="V69" s="4" t="n"/>
      <c r="W69" s="4" t="n"/>
      <c r="X69" s="36">
        <f>IF(OR(M69="",Q69=""),"",M69*Q69)</f>
        <v/>
      </c>
      <c r="Y69" s="13">
        <f>IF(P69="","",IF(AND(U69&gt;7,P69&lt;&gt;"Ganado",P69&lt;&gt;"Perdido"),"REVISAR","OK"))</f>
        <v/>
      </c>
    </row>
    <row r="70" ht="34" customHeight="1">
      <c r="A70" s="2" t="n"/>
      <c r="B70" s="31" t="n"/>
      <c r="C70" s="4" t="n"/>
      <c r="D70" s="2" t="n"/>
      <c r="E70" s="2" t="n"/>
      <c r="F70" s="4" t="n"/>
      <c r="G70" s="2" t="n"/>
      <c r="H70" s="4" t="n"/>
      <c r="I70" s="4" t="n"/>
      <c r="J70" s="4" t="n"/>
      <c r="K70" s="2" t="n"/>
      <c r="L70" s="32" t="n"/>
      <c r="M70" s="32" t="n"/>
      <c r="N70" s="2" t="n"/>
      <c r="O70" s="2" t="n"/>
      <c r="P70" s="2" t="n"/>
      <c r="Q70" s="33">
        <f>IF(P70="","",IFERROR(VLOOKUP(P70,'Resumen'!$A$15:$B$22,2,FALSE),""))</f>
        <v/>
      </c>
      <c r="R70" s="4" t="n"/>
      <c r="S70" s="31" t="n"/>
      <c r="T70" s="31" t="n"/>
      <c r="U70" s="7">
        <f>IF(T70="","",IF(TODAY()-T70&gt;0,TODAY()-T70,0))</f>
        <v/>
      </c>
      <c r="V70" s="4" t="n"/>
      <c r="W70" s="4" t="n"/>
      <c r="X70" s="34">
        <f>IF(OR(M70="",Q70=""),"",M70*Q70)</f>
        <v/>
      </c>
      <c r="Y70" s="9">
        <f>IF(P70="","",IF(AND(U70&gt;7,P70&lt;&gt;"Ganado",P70&lt;&gt;"Perdido"),"REVISAR","OK"))</f>
        <v/>
      </c>
    </row>
    <row r="71" ht="34" customHeight="1">
      <c r="A71" s="2" t="n"/>
      <c r="B71" s="31" t="n"/>
      <c r="C71" s="4" t="n"/>
      <c r="D71" s="2" t="n"/>
      <c r="E71" s="2" t="n"/>
      <c r="F71" s="4" t="n"/>
      <c r="G71" s="2" t="n"/>
      <c r="H71" s="4" t="n"/>
      <c r="I71" s="4" t="n"/>
      <c r="J71" s="4" t="n"/>
      <c r="K71" s="2" t="n"/>
      <c r="L71" s="32" t="n"/>
      <c r="M71" s="32" t="n"/>
      <c r="N71" s="2" t="n"/>
      <c r="O71" s="2" t="n"/>
      <c r="P71" s="2" t="n"/>
      <c r="Q71" s="35">
        <f>IF(P71="","",IFERROR(VLOOKUP(P71,'Resumen'!$A$15:$B$22,2,FALSE),""))</f>
        <v/>
      </c>
      <c r="R71" s="4" t="n"/>
      <c r="S71" s="31" t="n"/>
      <c r="T71" s="31" t="n"/>
      <c r="U71" s="11">
        <f>IF(T71="","",IF(TODAY()-T71&gt;0,TODAY()-T71,0))</f>
        <v/>
      </c>
      <c r="V71" s="4" t="n"/>
      <c r="W71" s="4" t="n"/>
      <c r="X71" s="36">
        <f>IF(OR(M71="",Q71=""),"",M71*Q71)</f>
        <v/>
      </c>
      <c r="Y71" s="13">
        <f>IF(P71="","",IF(AND(U71&gt;7,P71&lt;&gt;"Ganado",P71&lt;&gt;"Perdido"),"REVISAR","OK"))</f>
        <v/>
      </c>
    </row>
    <row r="72" ht="34" customHeight="1">
      <c r="A72" s="2" t="n"/>
      <c r="B72" s="31" t="n"/>
      <c r="C72" s="4" t="n"/>
      <c r="D72" s="2" t="n"/>
      <c r="E72" s="2" t="n"/>
      <c r="F72" s="4" t="n"/>
      <c r="G72" s="2" t="n"/>
      <c r="H72" s="4" t="n"/>
      <c r="I72" s="4" t="n"/>
      <c r="J72" s="4" t="n"/>
      <c r="K72" s="2" t="n"/>
      <c r="L72" s="32" t="n"/>
      <c r="M72" s="32" t="n"/>
      <c r="N72" s="2" t="n"/>
      <c r="O72" s="2" t="n"/>
      <c r="P72" s="2" t="n"/>
      <c r="Q72" s="33">
        <f>IF(P72="","",IFERROR(VLOOKUP(P72,'Resumen'!$A$15:$B$22,2,FALSE),""))</f>
        <v/>
      </c>
      <c r="R72" s="4" t="n"/>
      <c r="S72" s="31" t="n"/>
      <c r="T72" s="31" t="n"/>
      <c r="U72" s="7">
        <f>IF(T72="","",IF(TODAY()-T72&gt;0,TODAY()-T72,0))</f>
        <v/>
      </c>
      <c r="V72" s="4" t="n"/>
      <c r="W72" s="4" t="n"/>
      <c r="X72" s="34">
        <f>IF(OR(M72="",Q72=""),"",M72*Q72)</f>
        <v/>
      </c>
      <c r="Y72" s="9">
        <f>IF(P72="","",IF(AND(U72&gt;7,P72&lt;&gt;"Ganado",P72&lt;&gt;"Perdido"),"REVISAR","OK"))</f>
        <v/>
      </c>
    </row>
    <row r="73" ht="34" customHeight="1">
      <c r="A73" s="2" t="n"/>
      <c r="B73" s="31" t="n"/>
      <c r="C73" s="4" t="n"/>
      <c r="D73" s="2" t="n"/>
      <c r="E73" s="2" t="n"/>
      <c r="F73" s="4" t="n"/>
      <c r="G73" s="2" t="n"/>
      <c r="H73" s="4" t="n"/>
      <c r="I73" s="4" t="n"/>
      <c r="J73" s="4" t="n"/>
      <c r="K73" s="2" t="n"/>
      <c r="L73" s="32" t="n"/>
      <c r="M73" s="32" t="n"/>
      <c r="N73" s="2" t="n"/>
      <c r="O73" s="2" t="n"/>
      <c r="P73" s="2" t="n"/>
      <c r="Q73" s="35">
        <f>IF(P73="","",IFERROR(VLOOKUP(P73,'Resumen'!$A$15:$B$22,2,FALSE),""))</f>
        <v/>
      </c>
      <c r="R73" s="4" t="n"/>
      <c r="S73" s="31" t="n"/>
      <c r="T73" s="31" t="n"/>
      <c r="U73" s="11">
        <f>IF(T73="","",IF(TODAY()-T73&gt;0,TODAY()-T73,0))</f>
        <v/>
      </c>
      <c r="V73" s="4" t="n"/>
      <c r="W73" s="4" t="n"/>
      <c r="X73" s="36">
        <f>IF(OR(M73="",Q73=""),"",M73*Q73)</f>
        <v/>
      </c>
      <c r="Y73" s="13">
        <f>IF(P73="","",IF(AND(U73&gt;7,P73&lt;&gt;"Ganado",P73&lt;&gt;"Perdido"),"REVISAR","OK"))</f>
        <v/>
      </c>
    </row>
    <row r="74" ht="34" customHeight="1">
      <c r="A74" s="2" t="n"/>
      <c r="B74" s="31" t="n"/>
      <c r="C74" s="4" t="n"/>
      <c r="D74" s="2" t="n"/>
      <c r="E74" s="2" t="n"/>
      <c r="F74" s="4" t="n"/>
      <c r="G74" s="2" t="n"/>
      <c r="H74" s="4" t="n"/>
      <c r="I74" s="4" t="n"/>
      <c r="J74" s="4" t="n"/>
      <c r="K74" s="2" t="n"/>
      <c r="L74" s="32" t="n"/>
      <c r="M74" s="32" t="n"/>
      <c r="N74" s="2" t="n"/>
      <c r="O74" s="2" t="n"/>
      <c r="P74" s="2" t="n"/>
      <c r="Q74" s="33">
        <f>IF(P74="","",IFERROR(VLOOKUP(P74,'Resumen'!$A$15:$B$22,2,FALSE),""))</f>
        <v/>
      </c>
      <c r="R74" s="4" t="n"/>
      <c r="S74" s="31" t="n"/>
      <c r="T74" s="31" t="n"/>
      <c r="U74" s="7">
        <f>IF(T74="","",IF(TODAY()-T74&gt;0,TODAY()-T74,0))</f>
        <v/>
      </c>
      <c r="V74" s="4" t="n"/>
      <c r="W74" s="4" t="n"/>
      <c r="X74" s="34">
        <f>IF(OR(M74="",Q74=""),"",M74*Q74)</f>
        <v/>
      </c>
      <c r="Y74" s="9">
        <f>IF(P74="","",IF(AND(U74&gt;7,P74&lt;&gt;"Ganado",P74&lt;&gt;"Perdido"),"REVISAR","OK"))</f>
        <v/>
      </c>
    </row>
    <row r="75" ht="34" customHeight="1">
      <c r="A75" s="2" t="n"/>
      <c r="B75" s="31" t="n"/>
      <c r="C75" s="4" t="n"/>
      <c r="D75" s="2" t="n"/>
      <c r="E75" s="2" t="n"/>
      <c r="F75" s="4" t="n"/>
      <c r="G75" s="2" t="n"/>
      <c r="H75" s="4" t="n"/>
      <c r="I75" s="4" t="n"/>
      <c r="J75" s="4" t="n"/>
      <c r="K75" s="2" t="n"/>
      <c r="L75" s="32" t="n"/>
      <c r="M75" s="32" t="n"/>
      <c r="N75" s="2" t="n"/>
      <c r="O75" s="2" t="n"/>
      <c r="P75" s="2" t="n"/>
      <c r="Q75" s="35">
        <f>IF(P75="","",IFERROR(VLOOKUP(P75,'Resumen'!$A$15:$B$22,2,FALSE),""))</f>
        <v/>
      </c>
      <c r="R75" s="4" t="n"/>
      <c r="S75" s="31" t="n"/>
      <c r="T75" s="31" t="n"/>
      <c r="U75" s="11">
        <f>IF(T75="","",IF(TODAY()-T75&gt;0,TODAY()-T75,0))</f>
        <v/>
      </c>
      <c r="V75" s="4" t="n"/>
      <c r="W75" s="4" t="n"/>
      <c r="X75" s="36">
        <f>IF(OR(M75="",Q75=""),"",M75*Q75)</f>
        <v/>
      </c>
      <c r="Y75" s="13">
        <f>IF(P75="","",IF(AND(U75&gt;7,P75&lt;&gt;"Ganado",P75&lt;&gt;"Perdido"),"REVISAR","OK"))</f>
        <v/>
      </c>
    </row>
    <row r="76" ht="34" customHeight="1">
      <c r="A76" s="2" t="n"/>
      <c r="B76" s="31" t="n"/>
      <c r="C76" s="4" t="n"/>
      <c r="D76" s="2" t="n"/>
      <c r="E76" s="2" t="n"/>
      <c r="F76" s="4" t="n"/>
      <c r="G76" s="2" t="n"/>
      <c r="H76" s="4" t="n"/>
      <c r="I76" s="4" t="n"/>
      <c r="J76" s="4" t="n"/>
      <c r="K76" s="2" t="n"/>
      <c r="L76" s="32" t="n"/>
      <c r="M76" s="32" t="n"/>
      <c r="N76" s="2" t="n"/>
      <c r="O76" s="2" t="n"/>
      <c r="P76" s="2" t="n"/>
      <c r="Q76" s="33">
        <f>IF(P76="","",IFERROR(VLOOKUP(P76,'Resumen'!$A$15:$B$22,2,FALSE),""))</f>
        <v/>
      </c>
      <c r="R76" s="4" t="n"/>
      <c r="S76" s="31" t="n"/>
      <c r="T76" s="31" t="n"/>
      <c r="U76" s="7">
        <f>IF(T76="","",IF(TODAY()-T76&gt;0,TODAY()-T76,0))</f>
        <v/>
      </c>
      <c r="V76" s="4" t="n"/>
      <c r="W76" s="4" t="n"/>
      <c r="X76" s="34">
        <f>IF(OR(M76="",Q76=""),"",M76*Q76)</f>
        <v/>
      </c>
      <c r="Y76" s="9">
        <f>IF(P76="","",IF(AND(U76&gt;7,P76&lt;&gt;"Ganado",P76&lt;&gt;"Perdido"),"REVISAR","OK"))</f>
        <v/>
      </c>
    </row>
    <row r="77" ht="34" customHeight="1">
      <c r="A77" s="2" t="n"/>
      <c r="B77" s="31" t="n"/>
      <c r="C77" s="4" t="n"/>
      <c r="D77" s="2" t="n"/>
      <c r="E77" s="2" t="n"/>
      <c r="F77" s="4" t="n"/>
      <c r="G77" s="2" t="n"/>
      <c r="H77" s="4" t="n"/>
      <c r="I77" s="4" t="n"/>
      <c r="J77" s="4" t="n"/>
      <c r="K77" s="2" t="n"/>
      <c r="L77" s="32" t="n"/>
      <c r="M77" s="32" t="n"/>
      <c r="N77" s="2" t="n"/>
      <c r="O77" s="2" t="n"/>
      <c r="P77" s="2" t="n"/>
      <c r="Q77" s="35">
        <f>IF(P77="","",IFERROR(VLOOKUP(P77,'Resumen'!$A$15:$B$22,2,FALSE),""))</f>
        <v/>
      </c>
      <c r="R77" s="4" t="n"/>
      <c r="S77" s="31" t="n"/>
      <c r="T77" s="31" t="n"/>
      <c r="U77" s="11">
        <f>IF(T77="","",IF(TODAY()-T77&gt;0,TODAY()-T77,0))</f>
        <v/>
      </c>
      <c r="V77" s="4" t="n"/>
      <c r="W77" s="4" t="n"/>
      <c r="X77" s="36">
        <f>IF(OR(M77="",Q77=""),"",M77*Q77)</f>
        <v/>
      </c>
      <c r="Y77" s="13">
        <f>IF(P77="","",IF(AND(U77&gt;7,P77&lt;&gt;"Ganado",P77&lt;&gt;"Perdido"),"REVISAR","OK"))</f>
        <v/>
      </c>
    </row>
    <row r="78" ht="34" customHeight="1">
      <c r="A78" s="2" t="n"/>
      <c r="B78" s="31" t="n"/>
      <c r="C78" s="4" t="n"/>
      <c r="D78" s="2" t="n"/>
      <c r="E78" s="2" t="n"/>
      <c r="F78" s="4" t="n"/>
      <c r="G78" s="2" t="n"/>
      <c r="H78" s="4" t="n"/>
      <c r="I78" s="4" t="n"/>
      <c r="J78" s="4" t="n"/>
      <c r="K78" s="2" t="n"/>
      <c r="L78" s="32" t="n"/>
      <c r="M78" s="32" t="n"/>
      <c r="N78" s="2" t="n"/>
      <c r="O78" s="2" t="n"/>
      <c r="P78" s="2" t="n"/>
      <c r="Q78" s="33">
        <f>IF(P78="","",IFERROR(VLOOKUP(P78,'Resumen'!$A$15:$B$22,2,FALSE),""))</f>
        <v/>
      </c>
      <c r="R78" s="4" t="n"/>
      <c r="S78" s="31" t="n"/>
      <c r="T78" s="31" t="n"/>
      <c r="U78" s="7">
        <f>IF(T78="","",IF(TODAY()-T78&gt;0,TODAY()-T78,0))</f>
        <v/>
      </c>
      <c r="V78" s="4" t="n"/>
      <c r="W78" s="4" t="n"/>
      <c r="X78" s="34">
        <f>IF(OR(M78="",Q78=""),"",M78*Q78)</f>
        <v/>
      </c>
      <c r="Y78" s="9">
        <f>IF(P78="","",IF(AND(U78&gt;7,P78&lt;&gt;"Ganado",P78&lt;&gt;"Perdido"),"REVISAR","OK"))</f>
        <v/>
      </c>
    </row>
    <row r="79" ht="34" customHeight="1">
      <c r="A79" s="2" t="n"/>
      <c r="B79" s="31" t="n"/>
      <c r="C79" s="4" t="n"/>
      <c r="D79" s="2" t="n"/>
      <c r="E79" s="2" t="n"/>
      <c r="F79" s="4" t="n"/>
      <c r="G79" s="2" t="n"/>
      <c r="H79" s="4" t="n"/>
      <c r="I79" s="4" t="n"/>
      <c r="J79" s="4" t="n"/>
      <c r="K79" s="2" t="n"/>
      <c r="L79" s="32" t="n"/>
      <c r="M79" s="32" t="n"/>
      <c r="N79" s="2" t="n"/>
      <c r="O79" s="2" t="n"/>
      <c r="P79" s="2" t="n"/>
      <c r="Q79" s="35">
        <f>IF(P79="","",IFERROR(VLOOKUP(P79,'Resumen'!$A$15:$B$22,2,FALSE),""))</f>
        <v/>
      </c>
      <c r="R79" s="4" t="n"/>
      <c r="S79" s="31" t="n"/>
      <c r="T79" s="31" t="n"/>
      <c r="U79" s="11">
        <f>IF(T79="","",IF(TODAY()-T79&gt;0,TODAY()-T79,0))</f>
        <v/>
      </c>
      <c r="V79" s="4" t="n"/>
      <c r="W79" s="4" t="n"/>
      <c r="X79" s="36">
        <f>IF(OR(M79="",Q79=""),"",M79*Q79)</f>
        <v/>
      </c>
      <c r="Y79" s="13">
        <f>IF(P79="","",IF(AND(U79&gt;7,P79&lt;&gt;"Ganado",P79&lt;&gt;"Perdido"),"REVISAR","OK"))</f>
        <v/>
      </c>
    </row>
    <row r="80" ht="34" customHeight="1">
      <c r="A80" s="2" t="n"/>
      <c r="B80" s="31" t="n"/>
      <c r="C80" s="4" t="n"/>
      <c r="D80" s="2" t="n"/>
      <c r="E80" s="2" t="n"/>
      <c r="F80" s="4" t="n"/>
      <c r="G80" s="2" t="n"/>
      <c r="H80" s="4" t="n"/>
      <c r="I80" s="4" t="n"/>
      <c r="J80" s="4" t="n"/>
      <c r="K80" s="2" t="n"/>
      <c r="L80" s="32" t="n"/>
      <c r="M80" s="32" t="n"/>
      <c r="N80" s="2" t="n"/>
      <c r="O80" s="2" t="n"/>
      <c r="P80" s="2" t="n"/>
      <c r="Q80" s="33">
        <f>IF(P80="","",IFERROR(VLOOKUP(P80,'Resumen'!$A$15:$B$22,2,FALSE),""))</f>
        <v/>
      </c>
      <c r="R80" s="4" t="n"/>
      <c r="S80" s="31" t="n"/>
      <c r="T80" s="31" t="n"/>
      <c r="U80" s="7">
        <f>IF(T80="","",IF(TODAY()-T80&gt;0,TODAY()-T80,0))</f>
        <v/>
      </c>
      <c r="V80" s="4" t="n"/>
      <c r="W80" s="4" t="n"/>
      <c r="X80" s="34">
        <f>IF(OR(M80="",Q80=""),"",M80*Q80)</f>
        <v/>
      </c>
      <c r="Y80" s="9">
        <f>IF(P80="","",IF(AND(U80&gt;7,P80&lt;&gt;"Ganado",P80&lt;&gt;"Perdido"),"REVISAR","OK"))</f>
        <v/>
      </c>
    </row>
    <row r="81" ht="34" customHeight="1">
      <c r="A81" s="2" t="n"/>
      <c r="B81" s="31" t="n"/>
      <c r="C81" s="4" t="n"/>
      <c r="D81" s="2" t="n"/>
      <c r="E81" s="2" t="n"/>
      <c r="F81" s="4" t="n"/>
      <c r="G81" s="2" t="n"/>
      <c r="H81" s="4" t="n"/>
      <c r="I81" s="4" t="n"/>
      <c r="J81" s="4" t="n"/>
      <c r="K81" s="2" t="n"/>
      <c r="L81" s="32" t="n"/>
      <c r="M81" s="32" t="n"/>
      <c r="N81" s="2" t="n"/>
      <c r="O81" s="2" t="n"/>
      <c r="P81" s="2" t="n"/>
      <c r="Q81" s="35">
        <f>IF(P81="","",IFERROR(VLOOKUP(P81,'Resumen'!$A$15:$B$22,2,FALSE),""))</f>
        <v/>
      </c>
      <c r="R81" s="4" t="n"/>
      <c r="S81" s="31" t="n"/>
      <c r="T81" s="31" t="n"/>
      <c r="U81" s="11">
        <f>IF(T81="","",IF(TODAY()-T81&gt;0,TODAY()-T81,0))</f>
        <v/>
      </c>
      <c r="V81" s="4" t="n"/>
      <c r="W81" s="4" t="n"/>
      <c r="X81" s="36">
        <f>IF(OR(M81="",Q81=""),"",M81*Q81)</f>
        <v/>
      </c>
      <c r="Y81" s="13">
        <f>IF(P81="","",IF(AND(U81&gt;7,P81&lt;&gt;"Ganado",P81&lt;&gt;"Perdido"),"REVISAR","OK"))</f>
        <v/>
      </c>
    </row>
    <row r="82" ht="34" customHeight="1">
      <c r="A82" s="2" t="n"/>
      <c r="B82" s="31" t="n"/>
      <c r="C82" s="4" t="n"/>
      <c r="D82" s="2" t="n"/>
      <c r="E82" s="2" t="n"/>
      <c r="F82" s="4" t="n"/>
      <c r="G82" s="2" t="n"/>
      <c r="H82" s="4" t="n"/>
      <c r="I82" s="4" t="n"/>
      <c r="J82" s="4" t="n"/>
      <c r="K82" s="2" t="n"/>
      <c r="L82" s="32" t="n"/>
      <c r="M82" s="32" t="n"/>
      <c r="N82" s="2" t="n"/>
      <c r="O82" s="2" t="n"/>
      <c r="P82" s="2" t="n"/>
      <c r="Q82" s="33">
        <f>IF(P82="","",IFERROR(VLOOKUP(P82,'Resumen'!$A$15:$B$22,2,FALSE),""))</f>
        <v/>
      </c>
      <c r="R82" s="4" t="n"/>
      <c r="S82" s="31" t="n"/>
      <c r="T82" s="31" t="n"/>
      <c r="U82" s="7">
        <f>IF(T82="","",IF(TODAY()-T82&gt;0,TODAY()-T82,0))</f>
        <v/>
      </c>
      <c r="V82" s="4" t="n"/>
      <c r="W82" s="4" t="n"/>
      <c r="X82" s="34">
        <f>IF(OR(M82="",Q82=""),"",M82*Q82)</f>
        <v/>
      </c>
      <c r="Y82" s="9">
        <f>IF(P82="","",IF(AND(U82&gt;7,P82&lt;&gt;"Ganado",P82&lt;&gt;"Perdido"),"REVISAR","OK"))</f>
        <v/>
      </c>
    </row>
    <row r="83" ht="34" customHeight="1">
      <c r="A83" s="2" t="n"/>
      <c r="B83" s="31" t="n"/>
      <c r="C83" s="4" t="n"/>
      <c r="D83" s="2" t="n"/>
      <c r="E83" s="2" t="n"/>
      <c r="F83" s="4" t="n"/>
      <c r="G83" s="2" t="n"/>
      <c r="H83" s="4" t="n"/>
      <c r="I83" s="4" t="n"/>
      <c r="J83" s="4" t="n"/>
      <c r="K83" s="2" t="n"/>
      <c r="L83" s="32" t="n"/>
      <c r="M83" s="32" t="n"/>
      <c r="N83" s="2" t="n"/>
      <c r="O83" s="2" t="n"/>
      <c r="P83" s="2" t="n"/>
      <c r="Q83" s="35">
        <f>IF(P83="","",IFERROR(VLOOKUP(P83,'Resumen'!$A$15:$B$22,2,FALSE),""))</f>
        <v/>
      </c>
      <c r="R83" s="4" t="n"/>
      <c r="S83" s="31" t="n"/>
      <c r="T83" s="31" t="n"/>
      <c r="U83" s="11">
        <f>IF(T83="","",IF(TODAY()-T83&gt;0,TODAY()-T83,0))</f>
        <v/>
      </c>
      <c r="V83" s="4" t="n"/>
      <c r="W83" s="4" t="n"/>
      <c r="X83" s="36">
        <f>IF(OR(M83="",Q83=""),"",M83*Q83)</f>
        <v/>
      </c>
      <c r="Y83" s="13">
        <f>IF(P83="","",IF(AND(U83&gt;7,P83&lt;&gt;"Ganado",P83&lt;&gt;"Perdido"),"REVISAR","OK"))</f>
        <v/>
      </c>
    </row>
    <row r="84" ht="34" customHeight="1">
      <c r="A84" s="2" t="n"/>
      <c r="B84" s="31" t="n"/>
      <c r="C84" s="4" t="n"/>
      <c r="D84" s="2" t="n"/>
      <c r="E84" s="2" t="n"/>
      <c r="F84" s="4" t="n"/>
      <c r="G84" s="2" t="n"/>
      <c r="H84" s="4" t="n"/>
      <c r="I84" s="4" t="n"/>
      <c r="J84" s="4" t="n"/>
      <c r="K84" s="2" t="n"/>
      <c r="L84" s="32" t="n"/>
      <c r="M84" s="32" t="n"/>
      <c r="N84" s="2" t="n"/>
      <c r="O84" s="2" t="n"/>
      <c r="P84" s="2" t="n"/>
      <c r="Q84" s="33">
        <f>IF(P84="","",IFERROR(VLOOKUP(P84,'Resumen'!$A$15:$B$22,2,FALSE),""))</f>
        <v/>
      </c>
      <c r="R84" s="4" t="n"/>
      <c r="S84" s="31" t="n"/>
      <c r="T84" s="31" t="n"/>
      <c r="U84" s="7">
        <f>IF(T84="","",IF(TODAY()-T84&gt;0,TODAY()-T84,0))</f>
        <v/>
      </c>
      <c r="V84" s="4" t="n"/>
      <c r="W84" s="4" t="n"/>
      <c r="X84" s="34">
        <f>IF(OR(M84="",Q84=""),"",M84*Q84)</f>
        <v/>
      </c>
      <c r="Y84" s="9">
        <f>IF(P84="","",IF(AND(U84&gt;7,P84&lt;&gt;"Ganado",P84&lt;&gt;"Perdido"),"REVISAR","OK"))</f>
        <v/>
      </c>
    </row>
    <row r="85" ht="34" customHeight="1">
      <c r="A85" s="2" t="n"/>
      <c r="B85" s="31" t="n"/>
      <c r="C85" s="4" t="n"/>
      <c r="D85" s="2" t="n"/>
      <c r="E85" s="2" t="n"/>
      <c r="F85" s="4" t="n"/>
      <c r="G85" s="2" t="n"/>
      <c r="H85" s="4" t="n"/>
      <c r="I85" s="4" t="n"/>
      <c r="J85" s="4" t="n"/>
      <c r="K85" s="2" t="n"/>
      <c r="L85" s="32" t="n"/>
      <c r="M85" s="32" t="n"/>
      <c r="N85" s="2" t="n"/>
      <c r="O85" s="2" t="n"/>
      <c r="P85" s="2" t="n"/>
      <c r="Q85" s="35">
        <f>IF(P85="","",IFERROR(VLOOKUP(P85,'Resumen'!$A$15:$B$22,2,FALSE),""))</f>
        <v/>
      </c>
      <c r="R85" s="4" t="n"/>
      <c r="S85" s="31" t="n"/>
      <c r="T85" s="31" t="n"/>
      <c r="U85" s="11">
        <f>IF(T85="","",IF(TODAY()-T85&gt;0,TODAY()-T85,0))</f>
        <v/>
      </c>
      <c r="V85" s="4" t="n"/>
      <c r="W85" s="4" t="n"/>
      <c r="X85" s="36">
        <f>IF(OR(M85="",Q85=""),"",M85*Q85)</f>
        <v/>
      </c>
      <c r="Y85" s="13">
        <f>IF(P85="","",IF(AND(U85&gt;7,P85&lt;&gt;"Ganado",P85&lt;&gt;"Perdido"),"REVISAR","OK"))</f>
        <v/>
      </c>
    </row>
    <row r="86" ht="34" customHeight="1">
      <c r="A86" s="2" t="n"/>
      <c r="B86" s="31" t="n"/>
      <c r="C86" s="4" t="n"/>
      <c r="D86" s="2" t="n"/>
      <c r="E86" s="2" t="n"/>
      <c r="F86" s="4" t="n"/>
      <c r="G86" s="2" t="n"/>
      <c r="H86" s="4" t="n"/>
      <c r="I86" s="4" t="n"/>
      <c r="J86" s="4" t="n"/>
      <c r="K86" s="2" t="n"/>
      <c r="L86" s="32" t="n"/>
      <c r="M86" s="32" t="n"/>
      <c r="N86" s="2" t="n"/>
      <c r="O86" s="2" t="n"/>
      <c r="P86" s="2" t="n"/>
      <c r="Q86" s="33">
        <f>IF(P86="","",IFERROR(VLOOKUP(P86,'Resumen'!$A$15:$B$22,2,FALSE),""))</f>
        <v/>
      </c>
      <c r="R86" s="4" t="n"/>
      <c r="S86" s="31" t="n"/>
      <c r="T86" s="31" t="n"/>
      <c r="U86" s="7">
        <f>IF(T86="","",IF(TODAY()-T86&gt;0,TODAY()-T86,0))</f>
        <v/>
      </c>
      <c r="V86" s="4" t="n"/>
      <c r="W86" s="4" t="n"/>
      <c r="X86" s="34">
        <f>IF(OR(M86="",Q86=""),"",M86*Q86)</f>
        <v/>
      </c>
      <c r="Y86" s="9">
        <f>IF(P86="","",IF(AND(U86&gt;7,P86&lt;&gt;"Ganado",P86&lt;&gt;"Perdido"),"REVISAR","OK"))</f>
        <v/>
      </c>
    </row>
    <row r="87" ht="34" customHeight="1">
      <c r="A87" s="2" t="n"/>
      <c r="B87" s="31" t="n"/>
      <c r="C87" s="4" t="n"/>
      <c r="D87" s="2" t="n"/>
      <c r="E87" s="2" t="n"/>
      <c r="F87" s="4" t="n"/>
      <c r="G87" s="2" t="n"/>
      <c r="H87" s="4" t="n"/>
      <c r="I87" s="4" t="n"/>
      <c r="J87" s="4" t="n"/>
      <c r="K87" s="2" t="n"/>
      <c r="L87" s="32" t="n"/>
      <c r="M87" s="32" t="n"/>
      <c r="N87" s="2" t="n"/>
      <c r="O87" s="2" t="n"/>
      <c r="P87" s="2" t="n"/>
      <c r="Q87" s="35">
        <f>IF(P87="","",IFERROR(VLOOKUP(P87,'Resumen'!$A$15:$B$22,2,FALSE),""))</f>
        <v/>
      </c>
      <c r="R87" s="4" t="n"/>
      <c r="S87" s="31" t="n"/>
      <c r="T87" s="31" t="n"/>
      <c r="U87" s="11">
        <f>IF(T87="","",IF(TODAY()-T87&gt;0,TODAY()-T87,0))</f>
        <v/>
      </c>
      <c r="V87" s="4" t="n"/>
      <c r="W87" s="4" t="n"/>
      <c r="X87" s="36">
        <f>IF(OR(M87="",Q87=""),"",M87*Q87)</f>
        <v/>
      </c>
      <c r="Y87" s="13">
        <f>IF(P87="","",IF(AND(U87&gt;7,P87&lt;&gt;"Ganado",P87&lt;&gt;"Perdido"),"REVISAR","OK"))</f>
        <v/>
      </c>
    </row>
    <row r="88" ht="34" customHeight="1">
      <c r="A88" s="2" t="n"/>
      <c r="B88" s="31" t="n"/>
      <c r="C88" s="4" t="n"/>
      <c r="D88" s="2" t="n"/>
      <c r="E88" s="2" t="n"/>
      <c r="F88" s="4" t="n"/>
      <c r="G88" s="2" t="n"/>
      <c r="H88" s="4" t="n"/>
      <c r="I88" s="4" t="n"/>
      <c r="J88" s="4" t="n"/>
      <c r="K88" s="2" t="n"/>
      <c r="L88" s="32" t="n"/>
      <c r="M88" s="32" t="n"/>
      <c r="N88" s="2" t="n"/>
      <c r="O88" s="2" t="n"/>
      <c r="P88" s="2" t="n"/>
      <c r="Q88" s="33">
        <f>IF(P88="","",IFERROR(VLOOKUP(P88,'Resumen'!$A$15:$B$22,2,FALSE),""))</f>
        <v/>
      </c>
      <c r="R88" s="4" t="n"/>
      <c r="S88" s="31" t="n"/>
      <c r="T88" s="31" t="n"/>
      <c r="U88" s="7">
        <f>IF(T88="","",IF(TODAY()-T88&gt;0,TODAY()-T88,0))</f>
        <v/>
      </c>
      <c r="V88" s="4" t="n"/>
      <c r="W88" s="4" t="n"/>
      <c r="X88" s="34">
        <f>IF(OR(M88="",Q88=""),"",M88*Q88)</f>
        <v/>
      </c>
      <c r="Y88" s="9">
        <f>IF(P88="","",IF(AND(U88&gt;7,P88&lt;&gt;"Ganado",P88&lt;&gt;"Perdido"),"REVISAR","OK"))</f>
        <v/>
      </c>
    </row>
    <row r="89" ht="34" customHeight="1">
      <c r="A89" s="2" t="n"/>
      <c r="B89" s="31" t="n"/>
      <c r="C89" s="4" t="n"/>
      <c r="D89" s="2" t="n"/>
      <c r="E89" s="2" t="n"/>
      <c r="F89" s="4" t="n"/>
      <c r="G89" s="2" t="n"/>
      <c r="H89" s="4" t="n"/>
      <c r="I89" s="4" t="n"/>
      <c r="J89" s="4" t="n"/>
      <c r="K89" s="2" t="n"/>
      <c r="L89" s="32" t="n"/>
      <c r="M89" s="32" t="n"/>
      <c r="N89" s="2" t="n"/>
      <c r="O89" s="2" t="n"/>
      <c r="P89" s="2" t="n"/>
      <c r="Q89" s="35">
        <f>IF(P89="","",IFERROR(VLOOKUP(P89,'Resumen'!$A$15:$B$22,2,FALSE),""))</f>
        <v/>
      </c>
      <c r="R89" s="4" t="n"/>
      <c r="S89" s="31" t="n"/>
      <c r="T89" s="31" t="n"/>
      <c r="U89" s="11">
        <f>IF(T89="","",IF(TODAY()-T89&gt;0,TODAY()-T89,0))</f>
        <v/>
      </c>
      <c r="V89" s="4" t="n"/>
      <c r="W89" s="4" t="n"/>
      <c r="X89" s="36">
        <f>IF(OR(M89="",Q89=""),"",M89*Q89)</f>
        <v/>
      </c>
      <c r="Y89" s="13">
        <f>IF(P89="","",IF(AND(U89&gt;7,P89&lt;&gt;"Ganado",P89&lt;&gt;"Perdido"),"REVISAR","OK"))</f>
        <v/>
      </c>
    </row>
    <row r="90" ht="34" customHeight="1">
      <c r="A90" s="2" t="n"/>
      <c r="B90" s="31" t="n"/>
      <c r="C90" s="4" t="n"/>
      <c r="D90" s="2" t="n"/>
      <c r="E90" s="2" t="n"/>
      <c r="F90" s="4" t="n"/>
      <c r="G90" s="2" t="n"/>
      <c r="H90" s="4" t="n"/>
      <c r="I90" s="4" t="n"/>
      <c r="J90" s="4" t="n"/>
      <c r="K90" s="2" t="n"/>
      <c r="L90" s="32" t="n"/>
      <c r="M90" s="32" t="n"/>
      <c r="N90" s="2" t="n"/>
      <c r="O90" s="2" t="n"/>
      <c r="P90" s="2" t="n"/>
      <c r="Q90" s="33">
        <f>IF(P90="","",IFERROR(VLOOKUP(P90,'Resumen'!$A$15:$B$22,2,FALSE),""))</f>
        <v/>
      </c>
      <c r="R90" s="4" t="n"/>
      <c r="S90" s="31" t="n"/>
      <c r="T90" s="31" t="n"/>
      <c r="U90" s="7">
        <f>IF(T90="","",IF(TODAY()-T90&gt;0,TODAY()-T90,0))</f>
        <v/>
      </c>
      <c r="V90" s="4" t="n"/>
      <c r="W90" s="4" t="n"/>
      <c r="X90" s="34">
        <f>IF(OR(M90="",Q90=""),"",M90*Q90)</f>
        <v/>
      </c>
      <c r="Y90" s="9">
        <f>IF(P90="","",IF(AND(U90&gt;7,P90&lt;&gt;"Ganado",P90&lt;&gt;"Perdido"),"REVISAR","OK"))</f>
        <v/>
      </c>
    </row>
    <row r="91" ht="34" customHeight="1">
      <c r="A91" s="2" t="n"/>
      <c r="B91" s="31" t="n"/>
      <c r="C91" s="4" t="n"/>
      <c r="D91" s="2" t="n"/>
      <c r="E91" s="2" t="n"/>
      <c r="F91" s="4" t="n"/>
      <c r="G91" s="2" t="n"/>
      <c r="H91" s="4" t="n"/>
      <c r="I91" s="4" t="n"/>
      <c r="J91" s="4" t="n"/>
      <c r="K91" s="2" t="n"/>
      <c r="L91" s="32" t="n"/>
      <c r="M91" s="32" t="n"/>
      <c r="N91" s="2" t="n"/>
      <c r="O91" s="2" t="n"/>
      <c r="P91" s="2" t="n"/>
      <c r="Q91" s="35">
        <f>IF(P91="","",IFERROR(VLOOKUP(P91,'Resumen'!$A$15:$B$22,2,FALSE),""))</f>
        <v/>
      </c>
      <c r="R91" s="4" t="n"/>
      <c r="S91" s="31" t="n"/>
      <c r="T91" s="31" t="n"/>
      <c r="U91" s="11">
        <f>IF(T91="","",IF(TODAY()-T91&gt;0,TODAY()-T91,0))</f>
        <v/>
      </c>
      <c r="V91" s="4" t="n"/>
      <c r="W91" s="4" t="n"/>
      <c r="X91" s="36">
        <f>IF(OR(M91="",Q91=""),"",M91*Q91)</f>
        <v/>
      </c>
      <c r="Y91" s="13">
        <f>IF(P91="","",IF(AND(U91&gt;7,P91&lt;&gt;"Ganado",P91&lt;&gt;"Perdido"),"REVISAR","OK"))</f>
        <v/>
      </c>
    </row>
    <row r="92" ht="34" customHeight="1">
      <c r="A92" s="2" t="n"/>
      <c r="B92" s="31" t="n"/>
      <c r="C92" s="4" t="n"/>
      <c r="D92" s="2" t="n"/>
      <c r="E92" s="2" t="n"/>
      <c r="F92" s="4" t="n"/>
      <c r="G92" s="2" t="n"/>
      <c r="H92" s="4" t="n"/>
      <c r="I92" s="4" t="n"/>
      <c r="J92" s="4" t="n"/>
      <c r="K92" s="2" t="n"/>
      <c r="L92" s="32" t="n"/>
      <c r="M92" s="32" t="n"/>
      <c r="N92" s="2" t="n"/>
      <c r="O92" s="2" t="n"/>
      <c r="P92" s="2" t="n"/>
      <c r="Q92" s="33">
        <f>IF(P92="","",IFERROR(VLOOKUP(P92,'Resumen'!$A$15:$B$22,2,FALSE),""))</f>
        <v/>
      </c>
      <c r="R92" s="4" t="n"/>
      <c r="S92" s="31" t="n"/>
      <c r="T92" s="31" t="n"/>
      <c r="U92" s="7">
        <f>IF(T92="","",IF(TODAY()-T92&gt;0,TODAY()-T92,0))</f>
        <v/>
      </c>
      <c r="V92" s="4" t="n"/>
      <c r="W92" s="4" t="n"/>
      <c r="X92" s="34">
        <f>IF(OR(M92="",Q92=""),"",M92*Q92)</f>
        <v/>
      </c>
      <c r="Y92" s="9">
        <f>IF(P92="","",IF(AND(U92&gt;7,P92&lt;&gt;"Ganado",P92&lt;&gt;"Perdido"),"REVISAR","OK"))</f>
        <v/>
      </c>
    </row>
    <row r="93" ht="34" customHeight="1">
      <c r="A93" s="2" t="n"/>
      <c r="B93" s="31" t="n"/>
      <c r="C93" s="4" t="n"/>
      <c r="D93" s="2" t="n"/>
      <c r="E93" s="2" t="n"/>
      <c r="F93" s="4" t="n"/>
      <c r="G93" s="2" t="n"/>
      <c r="H93" s="4" t="n"/>
      <c r="I93" s="4" t="n"/>
      <c r="J93" s="4" t="n"/>
      <c r="K93" s="2" t="n"/>
      <c r="L93" s="32" t="n"/>
      <c r="M93" s="32" t="n"/>
      <c r="N93" s="2" t="n"/>
      <c r="O93" s="2" t="n"/>
      <c r="P93" s="2" t="n"/>
      <c r="Q93" s="35">
        <f>IF(P93="","",IFERROR(VLOOKUP(P93,'Resumen'!$A$15:$B$22,2,FALSE),""))</f>
        <v/>
      </c>
      <c r="R93" s="4" t="n"/>
      <c r="S93" s="31" t="n"/>
      <c r="T93" s="31" t="n"/>
      <c r="U93" s="11">
        <f>IF(T93="","",IF(TODAY()-T93&gt;0,TODAY()-T93,0))</f>
        <v/>
      </c>
      <c r="V93" s="4" t="n"/>
      <c r="W93" s="4" t="n"/>
      <c r="X93" s="36">
        <f>IF(OR(M93="",Q93=""),"",M93*Q93)</f>
        <v/>
      </c>
      <c r="Y93" s="13">
        <f>IF(P93="","",IF(AND(U93&gt;7,P93&lt;&gt;"Ganado",P93&lt;&gt;"Perdido"),"REVISAR","OK"))</f>
        <v/>
      </c>
    </row>
    <row r="94" ht="34" customHeight="1">
      <c r="A94" s="2" t="n"/>
      <c r="B94" s="31" t="n"/>
      <c r="C94" s="4" t="n"/>
      <c r="D94" s="2" t="n"/>
      <c r="E94" s="2" t="n"/>
      <c r="F94" s="4" t="n"/>
      <c r="G94" s="2" t="n"/>
      <c r="H94" s="4" t="n"/>
      <c r="I94" s="4" t="n"/>
      <c r="J94" s="4" t="n"/>
      <c r="K94" s="2" t="n"/>
      <c r="L94" s="32" t="n"/>
      <c r="M94" s="32" t="n"/>
      <c r="N94" s="2" t="n"/>
      <c r="O94" s="2" t="n"/>
      <c r="P94" s="2" t="n"/>
      <c r="Q94" s="33">
        <f>IF(P94="","",IFERROR(VLOOKUP(P94,'Resumen'!$A$15:$B$22,2,FALSE),""))</f>
        <v/>
      </c>
      <c r="R94" s="4" t="n"/>
      <c r="S94" s="31" t="n"/>
      <c r="T94" s="31" t="n"/>
      <c r="U94" s="7">
        <f>IF(T94="","",IF(TODAY()-T94&gt;0,TODAY()-T94,0))</f>
        <v/>
      </c>
      <c r="V94" s="4" t="n"/>
      <c r="W94" s="4" t="n"/>
      <c r="X94" s="34">
        <f>IF(OR(M94="",Q94=""),"",M94*Q94)</f>
        <v/>
      </c>
      <c r="Y94" s="9">
        <f>IF(P94="","",IF(AND(U94&gt;7,P94&lt;&gt;"Ganado",P94&lt;&gt;"Perdido"),"REVISAR","OK"))</f>
        <v/>
      </c>
    </row>
    <row r="95" ht="34" customHeight="1">
      <c r="A95" s="2" t="n"/>
      <c r="B95" s="31" t="n"/>
      <c r="C95" s="4" t="n"/>
      <c r="D95" s="2" t="n"/>
      <c r="E95" s="2" t="n"/>
      <c r="F95" s="4" t="n"/>
      <c r="G95" s="2" t="n"/>
      <c r="H95" s="4" t="n"/>
      <c r="I95" s="4" t="n"/>
      <c r="J95" s="4" t="n"/>
      <c r="K95" s="2" t="n"/>
      <c r="L95" s="32" t="n"/>
      <c r="M95" s="32" t="n"/>
      <c r="N95" s="2" t="n"/>
      <c r="O95" s="2" t="n"/>
      <c r="P95" s="2" t="n"/>
      <c r="Q95" s="35">
        <f>IF(P95="","",IFERROR(VLOOKUP(P95,'Resumen'!$A$15:$B$22,2,FALSE),""))</f>
        <v/>
      </c>
      <c r="R95" s="4" t="n"/>
      <c r="S95" s="31" t="n"/>
      <c r="T95" s="31" t="n"/>
      <c r="U95" s="11">
        <f>IF(T95="","",IF(TODAY()-T95&gt;0,TODAY()-T95,0))</f>
        <v/>
      </c>
      <c r="V95" s="4" t="n"/>
      <c r="W95" s="4" t="n"/>
      <c r="X95" s="36">
        <f>IF(OR(M95="",Q95=""),"",M95*Q95)</f>
        <v/>
      </c>
      <c r="Y95" s="13">
        <f>IF(P95="","",IF(AND(U95&gt;7,P95&lt;&gt;"Ganado",P95&lt;&gt;"Perdido"),"REVISAR","OK"))</f>
        <v/>
      </c>
    </row>
    <row r="96" ht="34" customHeight="1">
      <c r="A96" s="2" t="n"/>
      <c r="B96" s="31" t="n"/>
      <c r="C96" s="4" t="n"/>
      <c r="D96" s="2" t="n"/>
      <c r="E96" s="2" t="n"/>
      <c r="F96" s="4" t="n"/>
      <c r="G96" s="2" t="n"/>
      <c r="H96" s="4" t="n"/>
      <c r="I96" s="4" t="n"/>
      <c r="J96" s="4" t="n"/>
      <c r="K96" s="2" t="n"/>
      <c r="L96" s="32" t="n"/>
      <c r="M96" s="32" t="n"/>
      <c r="N96" s="2" t="n"/>
      <c r="O96" s="2" t="n"/>
      <c r="P96" s="2" t="n"/>
      <c r="Q96" s="33">
        <f>IF(P96="","",IFERROR(VLOOKUP(P96,'Resumen'!$A$15:$B$22,2,FALSE),""))</f>
        <v/>
      </c>
      <c r="R96" s="4" t="n"/>
      <c r="S96" s="31" t="n"/>
      <c r="T96" s="31" t="n"/>
      <c r="U96" s="7">
        <f>IF(T96="","",IF(TODAY()-T96&gt;0,TODAY()-T96,0))</f>
        <v/>
      </c>
      <c r="V96" s="4" t="n"/>
      <c r="W96" s="4" t="n"/>
      <c r="X96" s="34">
        <f>IF(OR(M96="",Q96=""),"",M96*Q96)</f>
        <v/>
      </c>
      <c r="Y96" s="9">
        <f>IF(P96="","",IF(AND(U96&gt;7,P96&lt;&gt;"Ganado",P96&lt;&gt;"Perdido"),"REVISAR","OK"))</f>
        <v/>
      </c>
    </row>
    <row r="97" ht="34" customHeight="1">
      <c r="A97" s="2" t="n"/>
      <c r="B97" s="31" t="n"/>
      <c r="C97" s="4" t="n"/>
      <c r="D97" s="2" t="n"/>
      <c r="E97" s="2" t="n"/>
      <c r="F97" s="4" t="n"/>
      <c r="G97" s="2" t="n"/>
      <c r="H97" s="4" t="n"/>
      <c r="I97" s="4" t="n"/>
      <c r="J97" s="4" t="n"/>
      <c r="K97" s="2" t="n"/>
      <c r="L97" s="32" t="n"/>
      <c r="M97" s="32" t="n"/>
      <c r="N97" s="2" t="n"/>
      <c r="O97" s="2" t="n"/>
      <c r="P97" s="2" t="n"/>
      <c r="Q97" s="35">
        <f>IF(P97="","",IFERROR(VLOOKUP(P97,'Resumen'!$A$15:$B$22,2,FALSE),""))</f>
        <v/>
      </c>
      <c r="R97" s="4" t="n"/>
      <c r="S97" s="31" t="n"/>
      <c r="T97" s="31" t="n"/>
      <c r="U97" s="11">
        <f>IF(T97="","",IF(TODAY()-T97&gt;0,TODAY()-T97,0))</f>
        <v/>
      </c>
      <c r="V97" s="4" t="n"/>
      <c r="W97" s="4" t="n"/>
      <c r="X97" s="36">
        <f>IF(OR(M97="",Q97=""),"",M97*Q97)</f>
        <v/>
      </c>
      <c r="Y97" s="13">
        <f>IF(P97="","",IF(AND(U97&gt;7,P97&lt;&gt;"Ganado",P97&lt;&gt;"Perdido"),"REVISAR","OK"))</f>
        <v/>
      </c>
    </row>
    <row r="98" ht="34" customHeight="1">
      <c r="A98" s="2" t="n"/>
      <c r="B98" s="31" t="n"/>
      <c r="C98" s="4" t="n"/>
      <c r="D98" s="2" t="n"/>
      <c r="E98" s="2" t="n"/>
      <c r="F98" s="4" t="n"/>
      <c r="G98" s="2" t="n"/>
      <c r="H98" s="4" t="n"/>
      <c r="I98" s="4" t="n"/>
      <c r="J98" s="4" t="n"/>
      <c r="K98" s="2" t="n"/>
      <c r="L98" s="32" t="n"/>
      <c r="M98" s="32" t="n"/>
      <c r="N98" s="2" t="n"/>
      <c r="O98" s="2" t="n"/>
      <c r="P98" s="2" t="n"/>
      <c r="Q98" s="33">
        <f>IF(P98="","",IFERROR(VLOOKUP(P98,'Resumen'!$A$15:$B$22,2,FALSE),""))</f>
        <v/>
      </c>
      <c r="R98" s="4" t="n"/>
      <c r="S98" s="31" t="n"/>
      <c r="T98" s="31" t="n"/>
      <c r="U98" s="7">
        <f>IF(T98="","",IF(TODAY()-T98&gt;0,TODAY()-T98,0))</f>
        <v/>
      </c>
      <c r="V98" s="4" t="n"/>
      <c r="W98" s="4" t="n"/>
      <c r="X98" s="34">
        <f>IF(OR(M98="",Q98=""),"",M98*Q98)</f>
        <v/>
      </c>
      <c r="Y98" s="9">
        <f>IF(P98="","",IF(AND(U98&gt;7,P98&lt;&gt;"Ganado",P98&lt;&gt;"Perdido"),"REVISAR","OK"))</f>
        <v/>
      </c>
    </row>
    <row r="99" ht="34" customHeight="1">
      <c r="A99" s="2" t="n"/>
      <c r="B99" s="31" t="n"/>
      <c r="C99" s="4" t="n"/>
      <c r="D99" s="2" t="n"/>
      <c r="E99" s="2" t="n"/>
      <c r="F99" s="4" t="n"/>
      <c r="G99" s="2" t="n"/>
      <c r="H99" s="4" t="n"/>
      <c r="I99" s="4" t="n"/>
      <c r="J99" s="4" t="n"/>
      <c r="K99" s="2" t="n"/>
      <c r="L99" s="32" t="n"/>
      <c r="M99" s="32" t="n"/>
      <c r="N99" s="2" t="n"/>
      <c r="O99" s="2" t="n"/>
      <c r="P99" s="2" t="n"/>
      <c r="Q99" s="35">
        <f>IF(P99="","",IFERROR(VLOOKUP(P99,'Resumen'!$A$15:$B$22,2,FALSE),""))</f>
        <v/>
      </c>
      <c r="R99" s="4" t="n"/>
      <c r="S99" s="31" t="n"/>
      <c r="T99" s="31" t="n"/>
      <c r="U99" s="11">
        <f>IF(T99="","",IF(TODAY()-T99&gt;0,TODAY()-T99,0))</f>
        <v/>
      </c>
      <c r="V99" s="4" t="n"/>
      <c r="W99" s="4" t="n"/>
      <c r="X99" s="36">
        <f>IF(OR(M99="",Q99=""),"",M99*Q99)</f>
        <v/>
      </c>
      <c r="Y99" s="13">
        <f>IF(P99="","",IF(AND(U99&gt;7,P99&lt;&gt;"Ganado",P99&lt;&gt;"Perdido"),"REVISAR","OK"))</f>
        <v/>
      </c>
    </row>
    <row r="100" ht="34" customHeight="1">
      <c r="A100" s="2" t="n"/>
      <c r="B100" s="31" t="n"/>
      <c r="C100" s="4" t="n"/>
      <c r="D100" s="2" t="n"/>
      <c r="E100" s="2" t="n"/>
      <c r="F100" s="4" t="n"/>
      <c r="G100" s="2" t="n"/>
      <c r="H100" s="4" t="n"/>
      <c r="I100" s="4" t="n"/>
      <c r="J100" s="4" t="n"/>
      <c r="K100" s="2" t="n"/>
      <c r="L100" s="32" t="n"/>
      <c r="M100" s="32" t="n"/>
      <c r="N100" s="2" t="n"/>
      <c r="O100" s="2" t="n"/>
      <c r="P100" s="2" t="n"/>
      <c r="Q100" s="33">
        <f>IF(P100="","",IFERROR(VLOOKUP(P100,'Resumen'!$A$15:$B$22,2,FALSE),""))</f>
        <v/>
      </c>
      <c r="R100" s="4" t="n"/>
      <c r="S100" s="31" t="n"/>
      <c r="T100" s="31" t="n"/>
      <c r="U100" s="7">
        <f>IF(T100="","",IF(TODAY()-T100&gt;0,TODAY()-T100,0))</f>
        <v/>
      </c>
      <c r="V100" s="4" t="n"/>
      <c r="W100" s="4" t="n"/>
      <c r="X100" s="34">
        <f>IF(OR(M100="",Q100=""),"",M100*Q100)</f>
        <v/>
      </c>
      <c r="Y100" s="9">
        <f>IF(P100="","",IF(AND(U100&gt;7,P100&lt;&gt;"Ganado",P100&lt;&gt;"Perdido"),"REVISAR","OK"))</f>
        <v/>
      </c>
    </row>
    <row r="101" ht="34" customHeight="1">
      <c r="A101" s="2" t="n"/>
      <c r="B101" s="31" t="n"/>
      <c r="C101" s="4" t="n"/>
      <c r="D101" s="2" t="n"/>
      <c r="E101" s="2" t="n"/>
      <c r="F101" s="4" t="n"/>
      <c r="G101" s="2" t="n"/>
      <c r="H101" s="4" t="n"/>
      <c r="I101" s="4" t="n"/>
      <c r="J101" s="4" t="n"/>
      <c r="K101" s="2" t="n"/>
      <c r="L101" s="32" t="n"/>
      <c r="M101" s="32" t="n"/>
      <c r="N101" s="2" t="n"/>
      <c r="O101" s="2" t="n"/>
      <c r="P101" s="2" t="n"/>
      <c r="Q101" s="35">
        <f>IF(P101="","",IFERROR(VLOOKUP(P101,'Resumen'!$A$15:$B$22,2,FALSE),""))</f>
        <v/>
      </c>
      <c r="R101" s="4" t="n"/>
      <c r="S101" s="31" t="n"/>
      <c r="T101" s="31" t="n"/>
      <c r="U101" s="11">
        <f>IF(T101="","",IF(TODAY()-T101&gt;0,TODAY()-T101,0))</f>
        <v/>
      </c>
      <c r="V101" s="4" t="n"/>
      <c r="W101" s="4" t="n"/>
      <c r="X101" s="36">
        <f>IF(OR(M101="",Q101=""),"",M101*Q101)</f>
        <v/>
      </c>
      <c r="Y101" s="13">
        <f>IF(P101="","",IF(AND(U101&gt;7,P101&lt;&gt;"Ganado",P101&lt;&gt;"Perdido"),"REVISAR","OK"))</f>
        <v/>
      </c>
    </row>
  </sheetData>
  <conditionalFormatting sqref="Y2:Y101">
    <cfRule type="expression" priority="1" dxfId="0" stopIfTrue="1">
      <formula>$Y2="REVISAR"</formula>
    </cfRule>
  </conditionalFormatting>
  <conditionalFormatting sqref="P2:P101">
    <cfRule type="expression" priority="2" dxfId="1" stopIfTrue="1">
      <formula>OR($P2="Ganado",$P2="Cita concertada")</formula>
    </cfRule>
  </conditionalFormatting>
  <dataValidations count="6">
    <dataValidation sqref="G2:G101" showErrorMessage="1" showInputMessage="1" allowBlank="1" type="list">
      <formula1>"Compra,Alquiler,Venta,Captación"</formula1>
    </dataValidation>
    <dataValidation sqref="N2:N101" showErrorMessage="1" showInputMessage="1" allowBlank="1" type="list">
      <formula1>"Web,Idealista,Fotocasa,Referido,Redes sociales,Oficina"</formula1>
    </dataValidation>
    <dataValidation sqref="O2:O101" showErrorMessage="1" showInputMessage="1" allowBlank="1" type="list">
      <formula1>"Sofía Navarro,Javier Romero,Elena Torres,Pablo Medina"</formula1>
    </dataValidation>
    <dataValidation sqref="P2:P101" showErrorMessage="1" showInputMessage="1" allowBlank="1" type="list">
      <formula1>"Nuevo,Contactado,Cita concertada,Visita realizada,Propuesta enviada,Negociación,Ganado,Perdido"</formula1>
    </dataValidation>
    <dataValidation sqref="B2:B101 S2:S101 T2:T101" showErrorMessage="1" showInputMessage="1" allowBlank="1" type="date" operator="between">
      <formula1>1</formula1>
      <formula2>2958465</formula2>
    </dataValidation>
    <dataValidation sqref="L2:M101" showErrorMessage="1" showInputMessage="1" allowBlank="1" type="decimal" operator="greaterThanOrEqual">
      <formula1>0</formula1>
    </dataValidation>
  </dataValidations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tabColor rgb="001E293B"/>
    <outlinePr summaryBelow="1" summaryRight="1"/>
    <pageSetUpPr/>
  </sheetPr>
  <dimension ref="A1:L35"/>
  <sheetViews>
    <sheetView showGridLines="0" workbookViewId="0">
      <selection activeCell="A1" sqref="A1"/>
    </sheetView>
  </sheetViews>
  <sheetFormatPr baseColWidth="8" defaultRowHeight="15"/>
  <cols>
    <col width="31" customWidth="1" min="1" max="1"/>
    <col width="18" customWidth="1" min="2" max="2"/>
    <col width="4" customWidth="1" min="3" max="3"/>
    <col width="24" customWidth="1" min="4" max="4"/>
    <col width="16" customWidth="1" min="5" max="5"/>
    <col width="20" customWidth="1" min="6" max="6"/>
    <col width="22" customWidth="1" min="7" max="7"/>
    <col width="3" customWidth="1" min="8" max="8"/>
    <col width="3" customWidth="1" min="9" max="9"/>
    <col width="3" customWidth="1" min="10" max="10"/>
    <col width="3" customWidth="1" min="11" max="11"/>
    <col width="3" customWidth="1" min="12" max="12"/>
  </cols>
  <sheetData>
    <row r="1" ht="30" customHeight="1">
      <c r="A1" s="14" t="inlineStr">
        <is>
          <t>Resumen comercial del embudo inmobiliario</t>
        </is>
      </c>
      <c r="B1" s="37" t="n"/>
      <c r="C1" s="37" t="n"/>
      <c r="D1" s="37" t="n"/>
      <c r="E1" s="37" t="n"/>
      <c r="F1" s="37" t="n"/>
      <c r="G1" s="37" t="n"/>
      <c r="H1" s="37" t="n"/>
      <c r="I1" s="37" t="n"/>
      <c r="J1" s="37" t="n"/>
      <c r="K1" s="37" t="n"/>
      <c r="L1" s="38" t="n"/>
    </row>
    <row r="2">
      <c r="A2" s="1" t="inlineStr">
        <is>
          <t>Indicadores principales</t>
        </is>
      </c>
      <c r="B2" s="1" t="inlineStr">
        <is>
          <t>Valor</t>
        </is>
      </c>
    </row>
    <row r="3">
      <c r="A3" s="15" t="inlineStr">
        <is>
          <t>Total de leads</t>
        </is>
      </c>
      <c r="B3" s="16">
        <f>COUNTA('Leads'!$A$2:$A$101)</f>
        <v/>
      </c>
    </row>
    <row r="4">
      <c r="A4" s="17" t="inlineStr">
        <is>
          <t>Leads activos</t>
        </is>
      </c>
      <c r="B4" s="16">
        <f>COUNTIF('Leads'!$P$2:$P$101,"&lt;&gt;Ganado")-COUNTIF('Leads'!$P$2:$P$101,"Perdido")</f>
        <v/>
      </c>
    </row>
    <row r="5">
      <c r="A5" s="15" t="inlineStr">
        <is>
          <t>Leads ganados</t>
        </is>
      </c>
      <c r="B5" s="16">
        <f>COUNTIF('Leads'!$P$2:$P$101,"Ganado")</f>
        <v/>
      </c>
    </row>
    <row r="6">
      <c r="A6" s="17" t="inlineStr">
        <is>
          <t>Leads perdidos</t>
        </is>
      </c>
      <c r="B6" s="18">
        <f>COUNTIF('Leads'!$P$2:$P$101,"Perdido")</f>
        <v/>
      </c>
    </row>
    <row r="7">
      <c r="A7" s="15" t="inlineStr">
        <is>
          <t>Tasa de conversión</t>
        </is>
      </c>
      <c r="B7" s="39">
        <f>IF(B3=0,0,B5/B3)</f>
        <v/>
      </c>
    </row>
    <row r="8">
      <c r="A8" s="17" t="inlineStr">
        <is>
          <t>Presupuesto medio</t>
        </is>
      </c>
      <c r="B8" s="40">
        <f>IFERROR(AVERAGE('Leads'!$L$2:$L$101),0)</f>
        <v/>
      </c>
    </row>
    <row r="9">
      <c r="A9" s="15" t="inlineStr">
        <is>
          <t>Valor potencial total</t>
        </is>
      </c>
      <c r="B9" s="40">
        <f>SUM('Leads'!$M$2:$M$101)</f>
        <v/>
      </c>
    </row>
    <row r="10">
      <c r="A10" s="17" t="inlineStr">
        <is>
          <t>Valor ponderado del pipeline</t>
        </is>
      </c>
      <c r="B10" s="40">
        <f>SUM('Leads'!$X$2:$X$101)</f>
        <v/>
      </c>
    </row>
    <row r="11">
      <c r="A11" s="15" t="inlineStr">
        <is>
          <t>Leads que requieren seguimiento</t>
        </is>
      </c>
      <c r="B11" s="18">
        <f>COUNTIF('Leads'!$Y$2:$Y$101,"REVISAR")</f>
        <v/>
      </c>
    </row>
    <row r="12"/>
    <row r="13">
      <c r="A13" s="21" t="inlineStr">
        <is>
          <t>Tabla auxiliar de probabilidades</t>
        </is>
      </c>
      <c r="D13" s="21" t="inlineStr">
        <is>
          <t>Embudo comercial por estado</t>
        </is>
      </c>
    </row>
    <row r="14">
      <c r="A14" s="1" t="inlineStr">
        <is>
          <t>Estado</t>
        </is>
      </c>
      <c r="B14" s="1" t="inlineStr">
        <is>
          <t>Probabilidad</t>
        </is>
      </c>
      <c r="D14" s="1" t="inlineStr">
        <is>
          <t>Estado</t>
        </is>
      </c>
      <c r="E14" s="1" t="inlineStr">
        <is>
          <t>Nº de leads</t>
        </is>
      </c>
      <c r="F14" s="1" t="inlineStr">
        <is>
          <t>Porcentaje del total</t>
        </is>
      </c>
      <c r="G14" s="1" t="inlineStr">
        <is>
          <t>Valor estimado (€)</t>
        </is>
      </c>
    </row>
    <row r="15">
      <c r="A15" s="15" t="inlineStr">
        <is>
          <t>Nuevo</t>
        </is>
      </c>
      <c r="B15" s="41" t="n">
        <v>0.1</v>
      </c>
      <c r="D15" s="15" t="inlineStr">
        <is>
          <t>Nuevo</t>
        </is>
      </c>
      <c r="E15" s="23">
        <f>COUNTIF('Leads'!$P$2:$P$101,D15)</f>
        <v/>
      </c>
      <c r="F15" s="42">
        <f>IF($B$3=0,0,E15/$B$3)</f>
        <v/>
      </c>
      <c r="G15" s="43">
        <f>SUMIF('Leads'!$P$2:$P$101,D15,'Leads'!$M$2:$M$101)</f>
        <v/>
      </c>
    </row>
    <row r="16">
      <c r="A16" s="17" t="inlineStr">
        <is>
          <t>Contactado</t>
        </is>
      </c>
      <c r="B16" s="41" t="n">
        <v>0.2</v>
      </c>
      <c r="D16" s="17" t="inlineStr">
        <is>
          <t>Contactado</t>
        </is>
      </c>
      <c r="E16" s="26">
        <f>COUNTIF('Leads'!$P$2:$P$101,D16)</f>
        <v/>
      </c>
      <c r="F16" s="44">
        <f>IF($B$3=0,0,E16/$B$3)</f>
        <v/>
      </c>
      <c r="G16" s="45">
        <f>SUMIF('Leads'!$P$2:$P$101,D16,'Leads'!$M$2:$M$101)</f>
        <v/>
      </c>
    </row>
    <row r="17">
      <c r="A17" s="15" t="inlineStr">
        <is>
          <t>Cita concertada</t>
        </is>
      </c>
      <c r="B17" s="41" t="n">
        <v>0.35</v>
      </c>
      <c r="D17" s="15" t="inlineStr">
        <is>
          <t>Cita concertada</t>
        </is>
      </c>
      <c r="E17" s="23">
        <f>COUNTIF('Leads'!$P$2:$P$101,D17)</f>
        <v/>
      </c>
      <c r="F17" s="42">
        <f>IF($B$3=0,0,E17/$B$3)</f>
        <v/>
      </c>
      <c r="G17" s="43">
        <f>SUMIF('Leads'!$P$2:$P$101,D17,'Leads'!$M$2:$M$101)</f>
        <v/>
      </c>
    </row>
    <row r="18">
      <c r="A18" s="17" t="inlineStr">
        <is>
          <t>Visita realizada</t>
        </is>
      </c>
      <c r="B18" s="41" t="n">
        <v>0.5</v>
      </c>
      <c r="D18" s="17" t="inlineStr">
        <is>
          <t>Visita realizada</t>
        </is>
      </c>
      <c r="E18" s="26">
        <f>COUNTIF('Leads'!$P$2:$P$101,D18)</f>
        <v/>
      </c>
      <c r="F18" s="44">
        <f>IF($B$3=0,0,E18/$B$3)</f>
        <v/>
      </c>
      <c r="G18" s="45">
        <f>SUMIF('Leads'!$P$2:$P$101,D18,'Leads'!$M$2:$M$101)</f>
        <v/>
      </c>
    </row>
    <row r="19">
      <c r="A19" s="15" t="inlineStr">
        <is>
          <t>Propuesta enviada</t>
        </is>
      </c>
      <c r="B19" s="41" t="n">
        <v>0.65</v>
      </c>
      <c r="D19" s="15" t="inlineStr">
        <is>
          <t>Propuesta enviada</t>
        </is>
      </c>
      <c r="E19" s="23">
        <f>COUNTIF('Leads'!$P$2:$P$101,D19)</f>
        <v/>
      </c>
      <c r="F19" s="42">
        <f>IF($B$3=0,0,E19/$B$3)</f>
        <v/>
      </c>
      <c r="G19" s="43">
        <f>SUMIF('Leads'!$P$2:$P$101,D19,'Leads'!$M$2:$M$101)</f>
        <v/>
      </c>
    </row>
    <row r="20">
      <c r="A20" s="17" t="inlineStr">
        <is>
          <t>Negociación</t>
        </is>
      </c>
      <c r="B20" s="41" t="n">
        <v>0.8</v>
      </c>
      <c r="D20" s="17" t="inlineStr">
        <is>
          <t>Negociación</t>
        </is>
      </c>
      <c r="E20" s="26">
        <f>COUNTIF('Leads'!$P$2:$P$101,D20)</f>
        <v/>
      </c>
      <c r="F20" s="44">
        <f>IF($B$3=0,0,E20/$B$3)</f>
        <v/>
      </c>
      <c r="G20" s="45">
        <f>SUMIF('Leads'!$P$2:$P$101,D20,'Leads'!$M$2:$M$101)</f>
        <v/>
      </c>
    </row>
    <row r="21">
      <c r="A21" s="15" t="inlineStr">
        <is>
          <t>Ganado</t>
        </is>
      </c>
      <c r="B21" s="41" t="n">
        <v>1</v>
      </c>
      <c r="D21" s="15" t="inlineStr">
        <is>
          <t>Ganado</t>
        </is>
      </c>
      <c r="E21" s="23">
        <f>COUNTIF('Leads'!$P$2:$P$101,D21)</f>
        <v/>
      </c>
      <c r="F21" s="42">
        <f>IF($B$3=0,0,E21/$B$3)</f>
        <v/>
      </c>
      <c r="G21" s="43">
        <f>SUMIF('Leads'!$P$2:$P$101,D21,'Leads'!$M$2:$M$101)</f>
        <v/>
      </c>
    </row>
    <row r="22">
      <c r="A22" s="17" t="inlineStr">
        <is>
          <t>Perdido</t>
        </is>
      </c>
      <c r="B22" s="41" t="n">
        <v>0</v>
      </c>
      <c r="D22" s="17" t="inlineStr">
        <is>
          <t>Perdido</t>
        </is>
      </c>
      <c r="E22" s="26">
        <f>COUNTIF('Leads'!$P$2:$P$101,D22)</f>
        <v/>
      </c>
      <c r="F22" s="44">
        <f>IF($B$3=0,0,E22/$B$3)</f>
        <v/>
      </c>
      <c r="G22" s="45">
        <f>SUMIF('Leads'!$P$2:$P$101,D22,'Leads'!$M$2:$M$101)</f>
        <v/>
      </c>
    </row>
    <row r="23"/>
    <row r="24"/>
    <row r="25"/>
    <row r="26"/>
    <row r="27"/>
    <row r="28">
      <c r="A28" s="21" t="inlineStr">
        <is>
          <t>Distribución por canal de origen</t>
        </is>
      </c>
      <c r="D28" s="21" t="inlineStr">
        <is>
          <t>Valor estimado por agente responsable</t>
        </is>
      </c>
    </row>
    <row r="29">
      <c r="A29" s="1" t="inlineStr">
        <is>
          <t>Canal de origen</t>
        </is>
      </c>
      <c r="B29" s="1" t="inlineStr">
        <is>
          <t>Nº de leads</t>
        </is>
      </c>
      <c r="D29" s="1" t="inlineStr">
        <is>
          <t>Agente responsable</t>
        </is>
      </c>
      <c r="E29" s="1" t="inlineStr">
        <is>
          <t>Valor estimado (€)</t>
        </is>
      </c>
    </row>
    <row r="30">
      <c r="A30" s="17" t="inlineStr">
        <is>
          <t>Web</t>
        </is>
      </c>
      <c r="B30" s="26">
        <f>COUNTIF('Leads'!$N$2:$N$101,A30)</f>
        <v/>
      </c>
      <c r="D30" s="17" t="inlineStr">
        <is>
          <t>Sofía Navarro</t>
        </is>
      </c>
      <c r="E30" s="45">
        <f>SUMIF('Leads'!$O$2:$O$101,D30,'Leads'!$M$2:$M$101)</f>
        <v/>
      </c>
    </row>
    <row r="31">
      <c r="A31" s="15" t="inlineStr">
        <is>
          <t>Idealista</t>
        </is>
      </c>
      <c r="B31" s="23">
        <f>COUNTIF('Leads'!$N$2:$N$101,A31)</f>
        <v/>
      </c>
      <c r="D31" s="15" t="inlineStr">
        <is>
          <t>Javier Romero</t>
        </is>
      </c>
      <c r="E31" s="43">
        <f>SUMIF('Leads'!$O$2:$O$101,D31,'Leads'!$M$2:$M$101)</f>
        <v/>
      </c>
    </row>
    <row r="32">
      <c r="A32" s="17" t="inlineStr">
        <is>
          <t>Fotocasa</t>
        </is>
      </c>
      <c r="B32" s="26">
        <f>COUNTIF('Leads'!$N$2:$N$101,A32)</f>
        <v/>
      </c>
      <c r="D32" s="17" t="inlineStr">
        <is>
          <t>Elena Torres</t>
        </is>
      </c>
      <c r="E32" s="45">
        <f>SUMIF('Leads'!$O$2:$O$101,D32,'Leads'!$M$2:$M$101)</f>
        <v/>
      </c>
    </row>
    <row r="33">
      <c r="A33" s="15" t="inlineStr">
        <is>
          <t>Referido</t>
        </is>
      </c>
      <c r="B33" s="23">
        <f>COUNTIF('Leads'!$N$2:$N$101,A33)</f>
        <v/>
      </c>
      <c r="D33" s="15" t="inlineStr">
        <is>
          <t>Pablo Medina</t>
        </is>
      </c>
      <c r="E33" s="43">
        <f>SUMIF('Leads'!$O$2:$O$101,D33,'Leads'!$M$2:$M$101)</f>
        <v/>
      </c>
    </row>
    <row r="34">
      <c r="A34" s="17" t="inlineStr">
        <is>
          <t>Redes sociales</t>
        </is>
      </c>
      <c r="B34" s="26">
        <f>COUNTIF('Leads'!$N$2:$N$101,A34)</f>
        <v/>
      </c>
    </row>
    <row r="35">
      <c r="A35" s="15" t="inlineStr">
        <is>
          <t>Oficina</t>
        </is>
      </c>
      <c r="B35" s="23">
        <f>COUNTIF('Leads'!$N$2:$N$101,A35)</f>
        <v/>
      </c>
    </row>
  </sheetData>
  <mergeCells count="1">
    <mergeCell ref="A1:L1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14B8A6"/>
    <outlinePr summaryBelow="1" summaryRight="1"/>
    <pageSetUpPr/>
  </sheetPr>
  <dimension ref="A1:F14"/>
  <sheetViews>
    <sheetView showGridLines="0" workbookViewId="0">
      <selection activeCell="A1" sqref="A1"/>
    </sheetView>
  </sheetViews>
  <sheetFormatPr baseColWidth="8" defaultRowHeight="15"/>
  <cols>
    <col width="24" customWidth="1" min="1" max="1"/>
    <col width="112" customWidth="1" min="2" max="2"/>
    <col width="3" customWidth="1" min="3" max="3"/>
    <col width="3" customWidth="1" min="4" max="4"/>
    <col width="3" customWidth="1" min="5" max="5"/>
    <col width="3" customWidth="1" min="6" max="6"/>
  </cols>
  <sheetData>
    <row r="1" ht="30" customHeight="1">
      <c r="A1" s="14" t="inlineStr">
        <is>
          <t>Guía de uso — Embudo de leads inmobiliarios</t>
        </is>
      </c>
      <c r="B1" s="37" t="n"/>
      <c r="C1" s="37" t="n"/>
      <c r="D1" s="37" t="n"/>
      <c r="E1" s="37" t="n"/>
      <c r="F1" s="38" t="n"/>
    </row>
    <row r="2"/>
    <row r="3">
      <c r="A3" s="1" t="inlineStr">
        <is>
          <t>Sección</t>
        </is>
      </c>
      <c r="B3" s="1" t="inlineStr">
        <is>
          <t>Indicaciones de uso</t>
        </is>
      </c>
    </row>
    <row r="4" ht="42" customHeight="1">
      <c r="A4" s="29" t="inlineStr">
        <is>
          <t>Leads</t>
        </is>
      </c>
      <c r="B4" s="17" t="inlineStr">
        <is>
          <t>Registrar cada oportunidad comercial en la hoja «Leads». La tabla está preparada para 100 registros operativos y dispone de filtros en todos los encabezados.</t>
        </is>
      </c>
    </row>
    <row r="5" ht="42" customHeight="1">
      <c r="A5" s="30" t="inlineStr">
        <is>
          <t>Columnas calculadas</t>
        </is>
      </c>
      <c r="B5" s="15" t="inlineStr">
        <is>
          <t>No borrar las fórmulas de las columnas U, X e Y: calculan los días sin contacto, el valor ponderado del pipeline y la alerta de seguimiento.</t>
        </is>
      </c>
    </row>
    <row r="6" ht="42" customHeight="1">
      <c r="A6" s="29" t="inlineStr">
        <is>
          <t>Estado del embudo</t>
        </is>
      </c>
      <c r="B6" s="17" t="inlineStr">
        <is>
          <t>Actualizar el estado tras cada interacción: Nuevo, Contactado, Cita concertada, Visita realizada, Propuesta enviada, Negociación, Ganado o Perdido.</t>
        </is>
      </c>
    </row>
    <row r="7" ht="42" customHeight="1">
      <c r="A7" s="30" t="inlineStr">
        <is>
          <t>Fechas</t>
        </is>
      </c>
      <c r="B7" s="15" t="inlineStr">
        <is>
          <t>Introducir fechas en formato DD/MM/AAAA. La fecha de próxima acción y el último contacto permiten identificar automáticamente seguimientos pendientes.</t>
        </is>
      </c>
    </row>
    <row r="8" ht="42" customHeight="1">
      <c r="A8" s="29" t="inlineStr">
        <is>
          <t>Importes</t>
        </is>
      </c>
      <c r="B8" s="17" t="inlineStr">
        <is>
          <t>Usar importes con formato 1.234,56 €. Registrar el presupuesto máximo del cliente y el importe estimado de la operación.</t>
        </is>
      </c>
    </row>
    <row r="9" ht="42" customHeight="1">
      <c r="A9" s="30" t="inlineStr">
        <is>
          <t>Seguimiento</t>
        </is>
      </c>
      <c r="B9" s="15" t="inlineStr">
        <is>
          <t>Revisar diariamente las alertas «REVISAR». Se activan cuando han transcurrido más de siete días sin contacto en leads no ganados ni perdidos.</t>
        </is>
      </c>
    </row>
    <row r="10" ht="42" customHeight="1">
      <c r="A10" s="29" t="inlineStr">
        <is>
          <t>Canal de origen</t>
        </is>
      </c>
      <c r="B10" s="17" t="inlineStr">
        <is>
          <t>Documentar la fuente del lead para medir el retorno comercial de Web, Idealista, Fotocasa, Referido, Redes sociales y Oficina.</t>
        </is>
      </c>
    </row>
    <row r="11" ht="42" customHeight="1">
      <c r="A11" s="30" t="inlineStr">
        <is>
          <t>Resumen</t>
        </is>
      </c>
      <c r="B11" s="15" t="inlineStr">
        <is>
          <t>Consultar la hoja «Resumen» para revisar los KPI, el embudo comercial, la distribución por canal y el valor estimado gestionado por agente.</t>
        </is>
      </c>
    </row>
    <row r="12" ht="42" customHeight="1">
      <c r="A12" s="29" t="inlineStr">
        <is>
          <t>Compraventas</t>
        </is>
      </c>
      <c r="B12" s="17" t="inlineStr">
        <is>
          <t>Para compraventas, considerar gastos como ITP en vivienda usada o IVA y AJD en obra nueva, según las condiciones aplicables a cada operación.</t>
        </is>
      </c>
    </row>
    <row r="13" ht="42" customHeight="1">
      <c r="A13" s="30" t="inlineStr">
        <is>
          <t>Alquileres</t>
        </is>
      </c>
      <c r="B13" s="15" t="inlineStr">
        <is>
          <t>Para alquileres, registrar en observaciones las referencias a LAU, fianza y certificado energético cuando proceda.</t>
        </is>
      </c>
    </row>
    <row r="14" ht="42" customHeight="1">
      <c r="A14" s="29" t="inlineStr">
        <is>
          <t>Probabilidades</t>
        </is>
      </c>
      <c r="B14" s="17" t="inlineStr">
        <is>
          <t>La probabilidad se recupera automáticamente según el estado del embudo. Puede ajustar los porcentajes en la tabla auxiliar de la hoja «Resumen».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2026-09-07T10:33:17Z</dcterms:created>
  <dcterms:modified xmlns:dcterms="http://purl.org/dc/terms/" xmlns:xsi="http://www.w3.org/2001/XMLSchema-instance" xsi:type="dcterms:W3CDTF">2026-09-07T10:33:17Z</dcterms:modified>
</cp:coreProperties>
</file>