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sglose_Suministros" sheetId="1" state="visible" r:id="rId1"/>
    <sheet xmlns:r="http://schemas.openxmlformats.org/officeDocument/2006/relationships" name="Resumen" sheetId="2" state="visible" r:id="rId2"/>
    <sheet xmlns:r="http://schemas.openxmlformats.org/officeDocument/2006/relationships" name="Instruccion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.00 &quot;€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FFFFFF"/>
      <sz val="10"/>
    </font>
    <font>
      <name val="Calibri"/>
      <b val="1"/>
      <color rgb="001E293B"/>
      <sz val="10"/>
    </font>
    <font>
      <name val="Calibri"/>
      <b val="1"/>
      <color rgb="00FFFFFF"/>
      <sz val="14"/>
    </font>
    <font>
      <name val="Calibri"/>
      <b val="1"/>
      <color rgb="00475569"/>
      <sz val="10"/>
    </font>
    <font>
      <name val="Calibri"/>
      <b val="1"/>
      <color rgb="001E293B"/>
      <sz val="14"/>
    </font>
    <font>
      <name val="Calibri"/>
      <b val="1"/>
      <color rgb="00FFFFFF"/>
      <sz val="13"/>
    </font>
    <font>
      <name val="Calibri"/>
      <color rgb="00334155"/>
      <sz val="10"/>
    </font>
  </fonts>
  <fills count="10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0F172A"/>
      </patternFill>
    </fill>
    <fill>
      <patternFill patternType="solid">
        <fgColor rgb="00FEF2F2"/>
      </patternFill>
    </fill>
    <fill>
      <patternFill patternType="solid">
        <fgColor rgb="00C8102E"/>
      </patternFill>
    </fill>
    <fill>
      <patternFill patternType="solid">
        <fgColor rgb="00F1F5F9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 wrapText="1"/>
    </xf>
    <xf numFmtId="164" fontId="2" fillId="3" borderId="1" applyAlignment="1" pivotButton="0" quotePrefix="0" xfId="0">
      <alignment horizontal="center" vertical="center" wrapText="1"/>
    </xf>
    <xf numFmtId="165" fontId="2" fillId="4" borderId="1" applyAlignment="1" pivotButton="0" quotePrefix="0" xfId="0">
      <alignment horizontal="right" vertical="center"/>
    </xf>
    <xf numFmtId="10" fontId="2" fillId="4" borderId="1" applyAlignment="1" pivotButton="0" quotePrefix="0" xfId="0">
      <alignment horizontal="center" vertical="center" wrapText="1"/>
    </xf>
    <xf numFmtId="165" fontId="2" fillId="3" borderId="1" applyAlignment="1" pivotButton="0" quotePrefix="0" xfId="0">
      <alignment horizontal="right" vertical="center"/>
    </xf>
    <xf numFmtId="0" fontId="2" fillId="5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left" vertical="center" wrapText="1"/>
    </xf>
    <xf numFmtId="164" fontId="2" fillId="5" borderId="1" applyAlignment="1" pivotButton="0" quotePrefix="0" xfId="0">
      <alignment horizontal="center" vertical="center" wrapText="1"/>
    </xf>
    <xf numFmtId="165" fontId="2" fillId="5" borderId="1" applyAlignment="1" pivotButton="0" quotePrefix="0" xfId="0">
      <alignment horizontal="right" vertical="center"/>
    </xf>
    <xf numFmtId="0" fontId="3" fillId="6" borderId="1" applyAlignment="1" pivotButton="0" quotePrefix="0" xfId="0">
      <alignment horizontal="center" vertical="center" wrapText="1"/>
    </xf>
    <xf numFmtId="165" fontId="3" fillId="6" borderId="1" applyAlignment="1" pivotButton="0" quotePrefix="0" xfId="0">
      <alignment horizontal="right" vertical="center"/>
    </xf>
    <xf numFmtId="10" fontId="3" fillId="6" borderId="1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left" vertical="center" wrapText="1"/>
    </xf>
    <xf numFmtId="0" fontId="2" fillId="0" borderId="0" pivotButton="0" quotePrefix="0" xfId="0"/>
    <xf numFmtId="0" fontId="4" fillId="7" borderId="0" pivotButton="0" quotePrefix="0" xfId="0"/>
    <xf numFmtId="165" fontId="4" fillId="7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5" pivotButton="0" quotePrefix="0" xfId="0"/>
    <xf numFmtId="0" fontId="1" fillId="8" borderId="1" applyAlignment="1" pivotButton="0" quotePrefix="0" xfId="0">
      <alignment horizontal="center" vertical="center" wrapText="1"/>
    </xf>
    <xf numFmtId="0" fontId="6" fillId="9" borderId="1" applyAlignment="1" pivotButton="0" quotePrefix="0" xfId="0">
      <alignment horizontal="left" vertical="center" wrapText="1"/>
    </xf>
    <xf numFmtId="165" fontId="7" fillId="5" borderId="1" applyAlignment="1" pivotButton="0" quotePrefix="0" xfId="0">
      <alignment horizontal="center" vertical="center" wrapText="1"/>
    </xf>
    <xf numFmtId="10" fontId="7" fillId="5" borderId="1" applyAlignment="1" pivotButton="0" quotePrefix="0" xfId="0">
      <alignment horizontal="center" vertical="center" wrapText="1"/>
    </xf>
    <xf numFmtId="1" fontId="7" fillId="5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10" fontId="2" fillId="3" borderId="1" applyAlignment="1" pivotButton="0" quotePrefix="0" xfId="0">
      <alignment horizontal="center" vertical="center" wrapText="1"/>
    </xf>
    <xf numFmtId="10" fontId="2" fillId="5" borderId="1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3" fillId="8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left" vertical="center" wrapText="1"/>
    </xf>
    <xf numFmtId="0" fontId="0" fillId="5" borderId="1" pivotButton="0" quotePrefix="0" xfId="0"/>
  </cellXfs>
  <cellStyles count="1">
    <cellStyle name="Normal" xfId="0" builtinId="0" hidden="0"/>
  </cellStyles>
  <dxfs count="2">
    <dxf>
      <font>
        <name val="Calibri"/>
        <color rgb="00DC2626"/>
        <sz val="10"/>
      </font>
      <fill>
        <patternFill patternType="solid">
          <fgColor rgb="00FEE2E2"/>
        </patternFill>
      </fill>
    </dxf>
    <dxf>
      <font>
        <name val="Calibri"/>
        <b val="1"/>
        <color rgb="0016A34A"/>
        <sz val="10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Facturado vs. Repercutido por Tipo de Suministro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'Resumen'!C11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'Resumen'!$B$12:$B$17</f>
            </numRef>
          </cat>
          <val>
            <numRef>
              <f>'Resumen'!$C$12:$C$17</f>
            </numRef>
          </val>
        </ser>
        <ser>
          <idx val="1"/>
          <order val="1"/>
          <tx>
            <strRef>
              <f>'Resumen'!D11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'Resumen'!$B$12:$B$17</f>
            </numRef>
          </cat>
          <val>
            <numRef>
              <f>'Resumen'!$D$12:$D$17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Suministro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Importe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7</col>
      <colOff>0</colOff>
      <row>20</row>
      <rowOff>0</rowOff>
    </from>
    <ext cx="720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14" customWidth="1" min="3" max="3"/>
    <col width="22" customWidth="1" min="4" max="4"/>
    <col width="32" customWidth="1" min="5" max="5"/>
    <col width="22" customWidth="1" min="6" max="6"/>
    <col width="14" customWidth="1" min="7" max="7"/>
    <col width="16" customWidth="1" min="8" max="8"/>
    <col width="14" customWidth="1" min="9" max="9"/>
    <col width="13" customWidth="1" min="10" max="10"/>
    <col width="18" customWidth="1" min="11" max="11"/>
    <col width="14" customWidth="1" min="12" max="12"/>
    <col width="18" customWidth="1" min="13" max="13"/>
    <col width="18" customWidth="1" min="14" max="14"/>
    <col width="18" customWidth="1" min="15" max="15"/>
    <col width="16" customWidth="1" min="16" max="16"/>
    <col width="14" customWidth="1" min="17" max="17"/>
    <col width="13" customWidth="1" min="18" max="18"/>
    <col width="28" customWidth="1" min="19" max="19"/>
  </cols>
  <sheetData>
    <row r="1" ht="36" customHeight="1">
      <c r="A1" s="1" t="inlineStr">
        <is>
          <t>Periodo</t>
        </is>
      </c>
      <c r="B1" s="1" t="inlineStr">
        <is>
          <t>Inquilino</t>
        </is>
      </c>
      <c r="C1" s="1" t="inlineStr">
        <is>
          <t>NIF Inquilino</t>
        </is>
      </c>
      <c r="D1" s="1" t="inlineStr">
        <is>
          <t>Vivienda</t>
        </is>
      </c>
      <c r="E1" s="1" t="inlineStr">
        <is>
          <t>Dirección</t>
        </is>
      </c>
      <c r="F1" s="1" t="inlineStr">
        <is>
          <t>Referencia catastral</t>
        </is>
      </c>
      <c r="G1" s="1" t="inlineStr">
        <is>
          <t>Suministro</t>
        </is>
      </c>
      <c r="H1" s="1" t="inlineStr">
        <is>
          <t>Compañía</t>
        </is>
      </c>
      <c r="I1" s="1" t="inlineStr">
        <is>
          <t>Nº factura</t>
        </is>
      </c>
      <c r="J1" s="1" t="inlineStr">
        <is>
          <t>Fecha factura</t>
        </is>
      </c>
      <c r="K1" s="1" t="inlineStr">
        <is>
          <t>Importe total factura</t>
        </is>
      </c>
      <c r="L1" s="1" t="inlineStr">
        <is>
          <t>% repercutible</t>
        </is>
      </c>
      <c r="M1" s="1" t="inlineStr">
        <is>
          <t>Importe repercutido</t>
        </is>
      </c>
      <c r="N1" s="1" t="inlineStr">
        <is>
          <t>Base contractual</t>
        </is>
      </c>
      <c r="O1" s="1" t="inlineStr">
        <is>
          <t>Gastos no repercutibles</t>
        </is>
      </c>
      <c r="P1" s="1" t="inlineStr">
        <is>
          <t>¿Conforme contrato?</t>
        </is>
      </c>
      <c r="Q1" s="1" t="inlineStr">
        <is>
          <t>Estado cobro</t>
        </is>
      </c>
      <c r="R1" s="1" t="inlineStr">
        <is>
          <t>Fecha cargo</t>
        </is>
      </c>
      <c r="S1" s="1" t="inlineStr">
        <is>
          <t>Observaciones</t>
        </is>
      </c>
    </row>
    <row r="2">
      <c r="A2" s="2" t="inlineStr">
        <is>
          <t>Ene-2026</t>
        </is>
      </c>
      <c r="B2" s="3" t="inlineStr">
        <is>
          <t>María García</t>
        </is>
      </c>
      <c r="C2" s="2" t="inlineStr">
        <is>
          <t>12345678Z</t>
        </is>
      </c>
      <c r="D2" s="3" t="inlineStr">
        <is>
          <t>Piso 3ºB Calle Mayor</t>
        </is>
      </c>
      <c r="E2" s="3" t="inlineStr">
        <is>
          <t>Calle Mayor 12 3ºB, Madrid</t>
        </is>
      </c>
      <c r="F2" s="3" t="inlineStr">
        <is>
          <t>9872101UF3272S0001WX</t>
        </is>
      </c>
      <c r="G2" s="3" t="inlineStr">
        <is>
          <t>Luz</t>
        </is>
      </c>
      <c r="H2" s="3" t="inlineStr">
        <is>
          <t>Endesa</t>
        </is>
      </c>
      <c r="I2" s="2" t="inlineStr">
        <is>
          <t>END-2026-00112</t>
        </is>
      </c>
      <c r="J2" s="4" t="n">
        <v>46037</v>
      </c>
      <c r="K2" s="5" t="n">
        <v>67.34999999999999</v>
      </c>
      <c r="L2" s="6" t="n">
        <v>1</v>
      </c>
      <c r="M2" s="7">
        <f>K2*L2</f>
        <v/>
      </c>
      <c r="N2" s="7">
        <f>IF(P2="Sí",M2,0)</f>
        <v/>
      </c>
      <c r="O2" s="7">
        <f>K2-M2</f>
        <v/>
      </c>
      <c r="P2" s="2" t="inlineStr">
        <is>
          <t>Sí</t>
        </is>
      </c>
      <c r="Q2" s="2" t="inlineStr">
        <is>
          <t>Cobrado</t>
        </is>
      </c>
      <c r="R2" s="4" t="n">
        <v>46050</v>
      </c>
      <c r="S2" s="3" t="inlineStr">
        <is>
          <t>Lectura real contador</t>
        </is>
      </c>
    </row>
    <row r="3">
      <c r="A3" s="8" t="inlineStr">
        <is>
          <t>Feb-2026</t>
        </is>
      </c>
      <c r="B3" s="9" t="inlineStr">
        <is>
          <t>Antonio López</t>
        </is>
      </c>
      <c r="C3" s="8" t="inlineStr">
        <is>
          <t>87654321A</t>
        </is>
      </c>
      <c r="D3" s="9" t="inlineStr">
        <is>
          <t>Piso 2º Av. Diagonal</t>
        </is>
      </c>
      <c r="E3" s="9" t="inlineStr">
        <is>
          <t>Av. Diagonal 405 2º, Barcelona</t>
        </is>
      </c>
      <c r="F3" s="9" t="inlineStr">
        <is>
          <t>0900701DF2890H0001YP</t>
        </is>
      </c>
      <c r="G3" s="9" t="inlineStr">
        <is>
          <t>Agua</t>
        </is>
      </c>
      <c r="H3" s="9" t="inlineStr">
        <is>
          <t>Aigues BCN</t>
        </is>
      </c>
      <c r="I3" s="8" t="inlineStr">
        <is>
          <t>AGU-2026-00234</t>
        </is>
      </c>
      <c r="J3" s="10" t="n">
        <v>46063</v>
      </c>
      <c r="K3" s="5" t="n">
        <v>42.8</v>
      </c>
      <c r="L3" s="6" t="n">
        <v>0.75</v>
      </c>
      <c r="M3" s="11">
        <f>K3*L3</f>
        <v/>
      </c>
      <c r="N3" s="11">
        <f>IF(P3="Sí",M3,0)</f>
        <v/>
      </c>
      <c r="O3" s="11">
        <f>K3-M3</f>
        <v/>
      </c>
      <c r="P3" s="8" t="inlineStr">
        <is>
          <t>Sí</t>
        </is>
      </c>
      <c r="Q3" s="8" t="inlineStr">
        <is>
          <t>Cobrado</t>
        </is>
      </c>
      <c r="R3" s="10" t="n">
        <v>46073</v>
      </c>
      <c r="S3" s="9" t="inlineStr">
        <is>
          <t>Prorrata por ocupación</t>
        </is>
      </c>
    </row>
    <row r="4">
      <c r="A4" s="2" t="inlineStr">
        <is>
          <t>Mar-2026</t>
        </is>
      </c>
      <c r="B4" s="3" t="inlineStr">
        <is>
          <t>Carmen Ruiz</t>
        </is>
      </c>
      <c r="C4" s="2" t="inlineStr">
        <is>
          <t>11223344B</t>
        </is>
      </c>
      <c r="D4" s="3" t="inlineStr">
        <is>
          <t>Bajo A Calle Sierpes</t>
        </is>
      </c>
      <c r="E4" s="3" t="inlineStr">
        <is>
          <t>Calle Sierpes 8 Bajo A, Sevilla</t>
        </is>
      </c>
      <c r="F4" s="3" t="inlineStr">
        <is>
          <t>4109101TG3440N0001ZQ</t>
        </is>
      </c>
      <c r="G4" s="3" t="inlineStr">
        <is>
          <t>Gas</t>
        </is>
      </c>
      <c r="H4" s="3" t="inlineStr">
        <is>
          <t>Naturgy</t>
        </is>
      </c>
      <c r="I4" s="2" t="inlineStr">
        <is>
          <t>NAT-2026-00567</t>
        </is>
      </c>
      <c r="J4" s="4" t="n">
        <v>46086</v>
      </c>
      <c r="K4" s="5" t="n">
        <v>91.2</v>
      </c>
      <c r="L4" s="6" t="n">
        <v>1</v>
      </c>
      <c r="M4" s="7">
        <f>K4*L4</f>
        <v/>
      </c>
      <c r="N4" s="7">
        <f>IF(P4="Sí",M4,0)</f>
        <v/>
      </c>
      <c r="O4" s="7">
        <f>K4-M4</f>
        <v/>
      </c>
      <c r="P4" s="2" t="inlineStr">
        <is>
          <t>Sí</t>
        </is>
      </c>
      <c r="Q4" s="2" t="inlineStr">
        <is>
          <t>Pendiente</t>
        </is>
      </c>
      <c r="R4" s="4" t="n">
        <v>46096</v>
      </c>
      <c r="S4" s="3" t="inlineStr">
        <is>
          <t>Calefacción central</t>
        </is>
      </c>
    </row>
    <row r="5">
      <c r="A5" s="8" t="inlineStr">
        <is>
          <t>Abr-2026</t>
        </is>
      </c>
      <c r="B5" s="9" t="inlineStr">
        <is>
          <t>José Martínez</t>
        </is>
      </c>
      <c r="C5" s="8" t="inlineStr">
        <is>
          <t>99887766C</t>
        </is>
      </c>
      <c r="D5" s="9" t="inlineStr">
        <is>
          <t>Piso 4º Calle Colón</t>
        </is>
      </c>
      <c r="E5" s="9" t="inlineStr">
        <is>
          <t>Calle Colón 22 4º, Valencia</t>
        </is>
      </c>
      <c r="F5" s="9" t="inlineStr">
        <is>
          <t>4625001YJ2744S0001MR</t>
        </is>
      </c>
      <c r="G5" s="9" t="inlineStr">
        <is>
          <t>Internet</t>
        </is>
      </c>
      <c r="H5" s="9" t="inlineStr">
        <is>
          <t>Movistar</t>
        </is>
      </c>
      <c r="I5" s="8" t="inlineStr">
        <is>
          <t>MOV-2026-00891</t>
        </is>
      </c>
      <c r="J5" s="10" t="n">
        <v>46124</v>
      </c>
      <c r="K5" s="5" t="n">
        <v>39.99</v>
      </c>
      <c r="L5" s="6" t="n">
        <v>0.5</v>
      </c>
      <c r="M5" s="11">
        <f>K5*L5</f>
        <v/>
      </c>
      <c r="N5" s="11">
        <f>IF(P5="Sí",M5,0)</f>
        <v/>
      </c>
      <c r="O5" s="11">
        <f>K5-M5</f>
        <v/>
      </c>
      <c r="P5" s="8" t="inlineStr">
        <is>
          <t>No</t>
        </is>
      </c>
      <c r="Q5" s="8" t="inlineStr">
        <is>
          <t>Pendiente</t>
        </is>
      </c>
      <c r="R5" s="10" t="n">
        <v>46134</v>
      </c>
      <c r="S5" s="9" t="inlineStr">
        <is>
          <t>Contrato sin cláusula internet</t>
        </is>
      </c>
    </row>
    <row r="6">
      <c r="A6" s="2" t="inlineStr">
        <is>
          <t>May-2026</t>
        </is>
      </c>
      <c r="B6" s="3" t="inlineStr">
        <is>
          <t>Laura Fernández</t>
        </is>
      </c>
      <c r="C6" s="2" t="inlineStr">
        <is>
          <t>55443322D</t>
        </is>
      </c>
      <c r="D6" s="3" t="inlineStr">
        <is>
          <t>Ático Gran Vía</t>
        </is>
      </c>
      <c r="E6" s="3" t="inlineStr">
        <is>
          <t>Gran Vía 45 Ático, Madrid</t>
        </is>
      </c>
      <c r="F6" s="3" t="inlineStr">
        <is>
          <t>9872102UF3275S0002WX</t>
        </is>
      </c>
      <c r="G6" s="3" t="inlineStr">
        <is>
          <t>Comunidad</t>
        </is>
      </c>
      <c r="H6" s="3" t="inlineStr">
        <is>
          <t>Admón Fincas</t>
        </is>
      </c>
      <c r="I6" s="2" t="inlineStr">
        <is>
          <t>COM-2026-00145</t>
        </is>
      </c>
      <c r="J6" s="4" t="n">
        <v>46145</v>
      </c>
      <c r="K6" s="5" t="n">
        <v>123.55</v>
      </c>
      <c r="L6" s="6" t="n">
        <v>0.5</v>
      </c>
      <c r="M6" s="7">
        <f>K6*L6</f>
        <v/>
      </c>
      <c r="N6" s="7">
        <f>IF(P6="Sí",M6,0)</f>
        <v/>
      </c>
      <c r="O6" s="7">
        <f>K6-M6</f>
        <v/>
      </c>
      <c r="P6" s="2" t="inlineStr">
        <is>
          <t>Sí</t>
        </is>
      </c>
      <c r="Q6" s="2" t="inlineStr">
        <is>
          <t>Cobrado</t>
        </is>
      </c>
      <c r="R6" s="4" t="n">
        <v>46157</v>
      </c>
      <c r="S6" s="3" t="inlineStr">
        <is>
          <t>Prorrata según m² privativo</t>
        </is>
      </c>
    </row>
    <row r="7">
      <c r="A7" s="8" t="inlineStr">
        <is>
          <t>Jun-2026</t>
        </is>
      </c>
      <c r="B7" s="9" t="inlineStr">
        <is>
          <t>Manuel Sánchez</t>
        </is>
      </c>
      <c r="C7" s="8" t="inlineStr">
        <is>
          <t>66554433E</t>
        </is>
      </c>
      <c r="D7" s="9" t="inlineStr">
        <is>
          <t>Piso 1º Calle Larios</t>
        </is>
      </c>
      <c r="E7" s="9" t="inlineStr">
        <is>
          <t>Calle Larios 5 1ºA, Málaga</t>
        </is>
      </c>
      <c r="F7" s="9" t="inlineStr">
        <is>
          <t>2906501UF4534K0001TP</t>
        </is>
      </c>
      <c r="G7" s="9" t="inlineStr">
        <is>
          <t>Luz</t>
        </is>
      </c>
      <c r="H7" s="9" t="inlineStr">
        <is>
          <t>Iberdrola</t>
        </is>
      </c>
      <c r="I7" s="8" t="inlineStr">
        <is>
          <t>IBE-2026-01023</t>
        </is>
      </c>
      <c r="J7" s="10" t="n">
        <v>46181</v>
      </c>
      <c r="K7" s="5" t="n">
        <v>78.59999999999999</v>
      </c>
      <c r="L7" s="6" t="n">
        <v>1</v>
      </c>
      <c r="M7" s="11">
        <f>K7*L7</f>
        <v/>
      </c>
      <c r="N7" s="11">
        <f>IF(P7="Sí",M7,0)</f>
        <v/>
      </c>
      <c r="O7" s="11">
        <f>K7-M7</f>
        <v/>
      </c>
      <c r="P7" s="8" t="inlineStr">
        <is>
          <t>Sí</t>
        </is>
      </c>
      <c r="Q7" s="8" t="inlineStr">
        <is>
          <t>Cobrado</t>
        </is>
      </c>
      <c r="R7" s="10" t="n">
        <v>46193</v>
      </c>
      <c r="S7" s="9" t="inlineStr">
        <is>
          <t>Medición contador individual</t>
        </is>
      </c>
    </row>
    <row r="8">
      <c r="A8" s="2" t="inlineStr">
        <is>
          <t>Jul-2026</t>
        </is>
      </c>
      <c r="B8" s="3" t="inlineStr">
        <is>
          <t>Elena Torres</t>
        </is>
      </c>
      <c r="C8" s="2" t="inlineStr">
        <is>
          <t>77665544F</t>
        </is>
      </c>
      <c r="D8" s="3" t="inlineStr">
        <is>
          <t>Dúplex Paseo Gràcia</t>
        </is>
      </c>
      <c r="E8" s="3" t="inlineStr">
        <is>
          <t>Paseo de Gràcia 88 2º, Barcelona</t>
        </is>
      </c>
      <c r="F8" s="3" t="inlineStr">
        <is>
          <t>0900702DF2892H0002YP</t>
        </is>
      </c>
      <c r="G8" s="3" t="inlineStr">
        <is>
          <t>Agua</t>
        </is>
      </c>
      <c r="H8" s="3" t="inlineStr">
        <is>
          <t>Aigues BCN</t>
        </is>
      </c>
      <c r="I8" s="2" t="inlineStr">
        <is>
          <t>AGU-2026-00512</t>
        </is>
      </c>
      <c r="J8" s="4" t="n">
        <v>46218</v>
      </c>
      <c r="K8" s="5" t="n">
        <v>55.4</v>
      </c>
      <c r="L8" s="6" t="n">
        <v>0.75</v>
      </c>
      <c r="M8" s="7">
        <f>K8*L8</f>
        <v/>
      </c>
      <c r="N8" s="7">
        <f>IF(P8="Sí",M8,0)</f>
        <v/>
      </c>
      <c r="O8" s="7">
        <f>K8-M8</f>
        <v/>
      </c>
      <c r="P8" s="2" t="inlineStr">
        <is>
          <t>Sí</t>
        </is>
      </c>
      <c r="Q8" s="2" t="inlineStr">
        <is>
          <t>Parcial</t>
        </is>
      </c>
      <c r="R8" s="4" t="n">
        <v>46231</v>
      </c>
      <c r="S8" s="3" t="inlineStr">
        <is>
          <t>Cobro parcial agosto</t>
        </is>
      </c>
    </row>
    <row r="9">
      <c r="A9" s="8" t="inlineStr">
        <is>
          <t>Ago-2026</t>
        </is>
      </c>
      <c r="B9" s="9" t="inlineStr">
        <is>
          <t>Pedro Romero</t>
        </is>
      </c>
      <c r="C9" s="8" t="inlineStr">
        <is>
          <t>88776655G</t>
        </is>
      </c>
      <c r="D9" s="9" t="inlineStr">
        <is>
          <t>Piso 3º Calle Betis</t>
        </is>
      </c>
      <c r="E9" s="9" t="inlineStr">
        <is>
          <t>Calle Betis 30 3ºB, Sevilla</t>
        </is>
      </c>
      <c r="F9" s="9" t="inlineStr">
        <is>
          <t>4109102TG3442N0002ZQ</t>
        </is>
      </c>
      <c r="G9" s="9" t="inlineStr">
        <is>
          <t>Gas</t>
        </is>
      </c>
      <c r="H9" s="9" t="inlineStr">
        <is>
          <t>Repsol</t>
        </is>
      </c>
      <c r="I9" s="8" t="inlineStr">
        <is>
          <t>REP-2026-00678</t>
        </is>
      </c>
      <c r="J9" s="10" t="n">
        <v>46236</v>
      </c>
      <c r="K9" s="5" t="n">
        <v>104.8</v>
      </c>
      <c r="L9" s="6" t="n">
        <v>1</v>
      </c>
      <c r="M9" s="11">
        <f>K9*L9</f>
        <v/>
      </c>
      <c r="N9" s="11">
        <f>IF(P9="Sí",M9,0)</f>
        <v/>
      </c>
      <c r="O9" s="11">
        <f>K9-M9</f>
        <v/>
      </c>
      <c r="P9" s="8" t="inlineStr">
        <is>
          <t>Sí</t>
        </is>
      </c>
      <c r="Q9" s="8" t="inlineStr">
        <is>
          <t>Pendiente</t>
        </is>
      </c>
      <c r="R9" s="10" t="n">
        <v>46246</v>
      </c>
      <c r="S9" s="9" t="inlineStr">
        <is>
          <t>Lectura real contador gas</t>
        </is>
      </c>
    </row>
    <row r="10">
      <c r="A10" s="2" t="inlineStr">
        <is>
          <t>Sep-2026</t>
        </is>
      </c>
      <c r="B10" s="3" t="inlineStr">
        <is>
          <t>Ana Martín</t>
        </is>
      </c>
      <c r="C10" s="2" t="inlineStr">
        <is>
          <t>33221100H</t>
        </is>
      </c>
      <c r="D10" s="3" t="inlineStr">
        <is>
          <t>Estudio Calle Paz</t>
        </is>
      </c>
      <c r="E10" s="3" t="inlineStr">
        <is>
          <t>Calle Paz 11 1º, Valencia</t>
        </is>
      </c>
      <c r="F10" s="3" t="inlineStr">
        <is>
          <t>4625002YJ2746S0002MR</t>
        </is>
      </c>
      <c r="G10" s="3" t="inlineStr">
        <is>
          <t>Recogida basuras</t>
        </is>
      </c>
      <c r="H10" s="3" t="inlineStr">
        <is>
          <t>FCC</t>
        </is>
      </c>
      <c r="I10" s="2" t="inlineStr">
        <is>
          <t>FCC-2026-00234</t>
        </is>
      </c>
      <c r="J10" s="4" t="n">
        <v>46275</v>
      </c>
      <c r="K10" s="5" t="n">
        <v>18.5</v>
      </c>
      <c r="L10" s="6" t="n">
        <v>1</v>
      </c>
      <c r="M10" s="7">
        <f>K10*L10</f>
        <v/>
      </c>
      <c r="N10" s="7">
        <f>IF(P10="Sí",M10,0)</f>
        <v/>
      </c>
      <c r="O10" s="7">
        <f>K10-M10</f>
        <v/>
      </c>
      <c r="P10" s="2" t="inlineStr">
        <is>
          <t>Sí</t>
        </is>
      </c>
      <c r="Q10" s="2" t="inlineStr">
        <is>
          <t>Cobrado</t>
        </is>
      </c>
      <c r="R10" s="4" t="n">
        <v>46287</v>
      </c>
      <c r="S10" s="3" t="inlineStr">
        <is>
          <t>Tasa municipal repercutida</t>
        </is>
      </c>
    </row>
    <row r="11">
      <c r="A11" s="8" t="inlineStr">
        <is>
          <t>Oct-2026</t>
        </is>
      </c>
      <c r="B11" s="9" t="inlineStr">
        <is>
          <t>Javier Pérez</t>
        </is>
      </c>
      <c r="C11" s="8" t="inlineStr">
        <is>
          <t>44332211J</t>
        </is>
      </c>
      <c r="D11" s="9" t="inlineStr">
        <is>
          <t>Piso 2º Calle Fuencarral</t>
        </is>
      </c>
      <c r="E11" s="9" t="inlineStr">
        <is>
          <t>Calle Fuencarral 68 2ºA, Madrid</t>
        </is>
      </c>
      <c r="F11" s="9" t="inlineStr">
        <is>
          <t>9872103UF3280S0003WX</t>
        </is>
      </c>
      <c r="G11" s="9" t="inlineStr">
        <is>
          <t>Luz</t>
        </is>
      </c>
      <c r="H11" s="9" t="inlineStr">
        <is>
          <t>Endesa</t>
        </is>
      </c>
      <c r="I11" s="8" t="inlineStr">
        <is>
          <t>END-2026-01456</t>
        </is>
      </c>
      <c r="J11" s="10" t="n">
        <v>46300</v>
      </c>
      <c r="K11" s="5" t="n">
        <v>88.25</v>
      </c>
      <c r="L11" s="6" t="n">
        <v>0.75</v>
      </c>
      <c r="M11" s="11">
        <f>K11*L11</f>
        <v/>
      </c>
      <c r="N11" s="11">
        <f>IF(P11="Sí",M11,0)</f>
        <v/>
      </c>
      <c r="O11" s="11">
        <f>K11-M11</f>
        <v/>
      </c>
      <c r="P11" s="8" t="inlineStr">
        <is>
          <t>No</t>
        </is>
      </c>
      <c r="Q11" s="8" t="inlineStr">
        <is>
          <t>Pendiente</t>
        </is>
      </c>
      <c r="R11" s="10" t="n">
        <v>46313</v>
      </c>
      <c r="S11" s="9" t="inlineStr">
        <is>
          <t>Revisar cláusula repercusión</t>
        </is>
      </c>
    </row>
    <row r="12"/>
    <row r="13" ht="22" customHeight="1">
      <c r="A13" s="12" t="inlineStr">
        <is>
          <t>TOTALES / MEDIAS</t>
        </is>
      </c>
      <c r="B13" s="12" t="n"/>
      <c r="C13" s="12" t="n"/>
      <c r="D13" s="12" t="n"/>
      <c r="E13" s="12" t="n"/>
      <c r="F13" s="12" t="n"/>
      <c r="G13" s="12" t="n"/>
      <c r="H13" s="12" t="n"/>
      <c r="I13" s="12" t="n"/>
      <c r="J13" s="12" t="n"/>
      <c r="K13" s="13">
        <f>SUM(K2:K11)</f>
        <v/>
      </c>
      <c r="L13" s="14">
        <f>AVERAGE(L2:L11)</f>
        <v/>
      </c>
      <c r="M13" s="13">
        <f>SUM(M2:M11)</f>
        <v/>
      </c>
      <c r="N13" s="13">
        <f>SUM(N2:N11)</f>
        <v/>
      </c>
      <c r="O13" s="13">
        <f>SUM(O2:O11)</f>
        <v/>
      </c>
      <c r="P13" s="12" t="n"/>
      <c r="Q13" s="12" t="n"/>
      <c r="R13" s="12" t="n"/>
      <c r="S13" s="12" t="n"/>
    </row>
    <row r="14"/>
    <row r="15">
      <c r="A15" s="15" t="inlineStr">
        <is>
          <t>Control de incidencias:</t>
        </is>
      </c>
      <c r="B15" s="16" t="inlineStr">
        <is>
          <t>Facturas pendientes cobro:</t>
        </is>
      </c>
      <c r="C15" s="17">
        <f>COUNTIF(Q2:Q11,"Pendiente")</f>
        <v/>
      </c>
      <c r="D15" s="16" t="inlineStr">
        <is>
          <t>Facturas no conformes contrato:</t>
        </is>
      </c>
      <c r="E15" s="17">
        <f>COUNTIF(P2:P11,"No")</f>
        <v/>
      </c>
    </row>
    <row r="16">
      <c r="B16" s="16" t="inlineStr">
        <is>
          <t>Importe pendiente total:</t>
        </is>
      </c>
      <c r="C16" s="18">
        <f>SUMIF(Q2:Q11,"Pendiente",M2:M11)</f>
        <v/>
      </c>
    </row>
  </sheetData>
  <conditionalFormatting sqref="A2:S11">
    <cfRule type="expression" priority="1" dxfId="0" stopIfTrue="0">
      <formula>$P2="No"</formula>
    </cfRule>
  </conditionalFormatting>
  <conditionalFormatting sqref="Q2:Q11">
    <cfRule type="expression" priority="2" dxfId="0" stopIfTrue="0">
      <formula>$Q2="Pendiente"</formula>
    </cfRule>
  </conditionalFormatting>
  <conditionalFormatting sqref="M2:M11">
    <cfRule type="expression" priority="3" dxfId="1" stopIfTrue="0">
      <formula>$M2&gt;0</formula>
    </cfRule>
  </conditionalFormatting>
  <dataValidations count="2">
    <dataValidation sqref="P2:P11" showErrorMessage="1" showInputMessage="1" allowBlank="1" type="list">
      <formula1>"Sí,No"</formula1>
    </dataValidation>
    <dataValidation sqref="Q2:Q11" showErrorMessage="1" showInputMessage="1" allowBlank="1" type="list">
      <formula1>"Cobrado,Pendiente,Parcial"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24" customWidth="1" min="3" max="3"/>
    <col width="3" customWidth="1" min="4" max="4"/>
    <col width="30" customWidth="1" min="5" max="5"/>
    <col width="24" customWidth="1" min="6" max="6"/>
    <col width="3" customWidth="1" min="7" max="7"/>
    <col width="22" customWidth="1" min="8" max="8"/>
    <col width="20" customWidth="1" min="9" max="9"/>
    <col width="20" customWidth="1" min="10" max="10"/>
    <col width="20" customWidth="1" min="11" max="11"/>
  </cols>
  <sheetData>
    <row r="1" ht="32" customHeight="1">
      <c r="A1" s="19" t="inlineStr">
        <is>
          <t>PANEL RESUMEN — SUMINISTROS REPERCUTIDOS AL INQUILINO</t>
        </is>
      </c>
      <c r="B1" s="20" t="n"/>
      <c r="C1" s="20" t="n"/>
      <c r="D1" s="20" t="n"/>
      <c r="E1" s="20" t="n"/>
      <c r="F1" s="20" t="n"/>
      <c r="G1" s="20" t="n"/>
      <c r="H1" s="20" t="n"/>
      <c r="I1" s="20" t="n"/>
      <c r="J1" s="20" t="n"/>
      <c r="K1" s="21" t="n"/>
    </row>
    <row r="2"/>
    <row r="3">
      <c r="B3" s="22" t="inlineStr">
        <is>
          <t>INDICADORES CLAVE DE REPERCUSIÓN</t>
        </is>
      </c>
      <c r="C3" s="20" t="n"/>
      <c r="D3" s="20" t="n"/>
      <c r="E3" s="20" t="n"/>
      <c r="F3" s="21" t="n"/>
    </row>
    <row r="4" ht="44" customHeight="1">
      <c r="B4" s="23" t="inlineStr">
        <is>
          <t>Total facturado suministros</t>
        </is>
      </c>
      <c r="C4" s="24">
        <f>SUM(Desglose_Suministros!K2:K11)</f>
        <v/>
      </c>
    </row>
    <row r="5" ht="44" customHeight="1">
      <c r="B5" s="23" t="inlineStr">
        <is>
          <t>Total importe repercutido</t>
        </is>
      </c>
      <c r="C5" s="24">
        <f>SUM(Desglose_Suministros!M2:M11)</f>
        <v/>
      </c>
    </row>
    <row r="6" ht="44" customHeight="1">
      <c r="B6" s="23" t="inlineStr">
        <is>
          <t>Total pendiente de cobro</t>
        </is>
      </c>
      <c r="C6" s="24">
        <f>SUMIF(Desglose_Suministros!Q2:Q11,"Pendiente",Desglose_Suministros!M2:M11)</f>
        <v/>
      </c>
    </row>
    <row r="7" ht="44" customHeight="1">
      <c r="B7" s="23" t="inlineStr">
        <is>
          <t>Ratio de repercusión medio</t>
        </is>
      </c>
      <c r="C7" s="25">
        <f>IFERROR(SUM(Desglose_Suministros!M2:M11)/SUM(Desglose_Suministros!K2:K11),0)</f>
        <v/>
      </c>
    </row>
    <row r="8" ht="44" customHeight="1">
      <c r="B8" s="23" t="inlineStr">
        <is>
          <t>Nº facturas pendientes</t>
        </is>
      </c>
      <c r="C8" s="26">
        <f>COUNTIF(Desglose_Suministros!Q2:Q11,"Pendiente")</f>
        <v/>
      </c>
    </row>
    <row r="9" ht="44" customHeight="1">
      <c r="B9" s="23" t="inlineStr">
        <is>
          <t>Importe medio por factura</t>
        </is>
      </c>
      <c r="C9" s="24">
        <f>IFERROR(AVERAGE(Desglose_Suministros!K2:K11),0)</f>
        <v/>
      </c>
    </row>
    <row r="10" ht="14" customHeight="1"/>
    <row r="11" ht="24" customHeight="1">
      <c r="B11" s="27" t="inlineStr">
        <is>
          <t>Tipo suministro</t>
        </is>
      </c>
      <c r="C11" s="27" t="inlineStr">
        <is>
          <t>Total facturado</t>
        </is>
      </c>
      <c r="D11" s="27" t="inlineStr">
        <is>
          <t>Total repercutido</t>
        </is>
      </c>
      <c r="E11" s="27" t="inlineStr">
        <is>
          <t>% Repercusión media</t>
        </is>
      </c>
      <c r="F11" s="27" t="inlineStr">
        <is>
          <t>Pendiente cobro</t>
        </is>
      </c>
    </row>
    <row r="12" ht="20" customHeight="1">
      <c r="B12" s="3" t="inlineStr">
        <is>
          <t>Luz</t>
        </is>
      </c>
      <c r="C12" s="7">
        <f>SUMIF(Desglose_Suministros!G$2:G$11,"Luz",Desglose_Suministros!K$2:K$11)</f>
        <v/>
      </c>
      <c r="D12" s="7">
        <f>SUMIF(Desglose_Suministros!G$2:G$11,"Luz",Desglose_Suministros!M$2:M$11)</f>
        <v/>
      </c>
      <c r="E12" s="28">
        <f>IFERROR(D12/C12,0)</f>
        <v/>
      </c>
      <c r="F12" s="7">
        <f>SUMIFS(Desglose_Suministros!M$2:M$11,Desglose_Suministros!G$2:G$11,"Luz",Desglose_Suministros!Q$2:Q$11,"Pendiente")</f>
        <v/>
      </c>
    </row>
    <row r="13" ht="20" customHeight="1">
      <c r="B13" s="9" t="inlineStr">
        <is>
          <t>Agua</t>
        </is>
      </c>
      <c r="C13" s="11">
        <f>SUMIF(Desglose_Suministros!G$2:G$11,"Agua",Desglose_Suministros!K$2:K$11)</f>
        <v/>
      </c>
      <c r="D13" s="11">
        <f>SUMIF(Desglose_Suministros!G$2:G$11,"Agua",Desglose_Suministros!M$2:M$11)</f>
        <v/>
      </c>
      <c r="E13" s="29">
        <f>IFERROR(D13/C13,0)</f>
        <v/>
      </c>
      <c r="F13" s="11">
        <f>SUMIFS(Desglose_Suministros!M$2:M$11,Desglose_Suministros!G$2:G$11,"Agua",Desglose_Suministros!Q$2:Q$11,"Pendiente")</f>
        <v/>
      </c>
    </row>
    <row r="14" ht="20" customHeight="1">
      <c r="B14" s="3" t="inlineStr">
        <is>
          <t>Gas</t>
        </is>
      </c>
      <c r="C14" s="7">
        <f>SUMIF(Desglose_Suministros!G$2:G$11,"Gas",Desglose_Suministros!K$2:K$11)</f>
        <v/>
      </c>
      <c r="D14" s="7">
        <f>SUMIF(Desglose_Suministros!G$2:G$11,"Gas",Desglose_Suministros!M$2:M$11)</f>
        <v/>
      </c>
      <c r="E14" s="28">
        <f>IFERROR(D14/C14,0)</f>
        <v/>
      </c>
      <c r="F14" s="7">
        <f>SUMIFS(Desglose_Suministros!M$2:M$11,Desglose_Suministros!G$2:G$11,"Gas",Desglose_Suministros!Q$2:Q$11,"Pendiente")</f>
        <v/>
      </c>
    </row>
    <row r="15" ht="20" customHeight="1">
      <c r="B15" s="9" t="inlineStr">
        <is>
          <t>Internet</t>
        </is>
      </c>
      <c r="C15" s="11">
        <f>SUMIF(Desglose_Suministros!G$2:G$11,"Internet",Desglose_Suministros!K$2:K$11)</f>
        <v/>
      </c>
      <c r="D15" s="11">
        <f>SUMIF(Desglose_Suministros!G$2:G$11,"Internet",Desglose_Suministros!M$2:M$11)</f>
        <v/>
      </c>
      <c r="E15" s="29">
        <f>IFERROR(D15/C15,0)</f>
        <v/>
      </c>
      <c r="F15" s="11">
        <f>SUMIFS(Desglose_Suministros!M$2:M$11,Desglose_Suministros!G$2:G$11,"Internet",Desglose_Suministros!Q$2:Q$11,"Pendiente")</f>
        <v/>
      </c>
    </row>
    <row r="16" ht="20" customHeight="1">
      <c r="B16" s="3" t="inlineStr">
        <is>
          <t>Comunidad</t>
        </is>
      </c>
      <c r="C16" s="7">
        <f>SUMIF(Desglose_Suministros!G$2:G$11,"Comunidad",Desglose_Suministros!K$2:K$11)</f>
        <v/>
      </c>
      <c r="D16" s="7">
        <f>SUMIF(Desglose_Suministros!G$2:G$11,"Comunidad",Desglose_Suministros!M$2:M$11)</f>
        <v/>
      </c>
      <c r="E16" s="28">
        <f>IFERROR(D16/C16,0)</f>
        <v/>
      </c>
      <c r="F16" s="7">
        <f>SUMIFS(Desglose_Suministros!M$2:M$11,Desglose_Suministros!G$2:G$11,"Comunidad",Desglose_Suministros!Q$2:Q$11,"Pendiente")</f>
        <v/>
      </c>
    </row>
    <row r="17" ht="20" customHeight="1">
      <c r="B17" s="9" t="inlineStr">
        <is>
          <t>Recogida basuras</t>
        </is>
      </c>
      <c r="C17" s="11">
        <f>SUMIF(Desglose_Suministros!G$2:G$11,"Recogida basuras",Desglose_Suministros!K$2:K$11)</f>
        <v/>
      </c>
      <c r="D17" s="11">
        <f>SUMIF(Desglose_Suministros!G$2:G$11,"Recogida basuras",Desglose_Suministros!M$2:M$11)</f>
        <v/>
      </c>
      <c r="E17" s="29">
        <f>IFERROR(D17/C17,0)</f>
        <v/>
      </c>
      <c r="F17" s="11">
        <f>SUMIFS(Desglose_Suministros!M$2:M$11,Desglose_Suministros!G$2:G$11,"Recogida basuras",Desglose_Suministros!Q$2:Q$11,"Pendiente")</f>
        <v/>
      </c>
    </row>
    <row r="18" ht="22" customHeight="1">
      <c r="B18" s="12" t="inlineStr">
        <is>
          <t>TOTAL</t>
        </is>
      </c>
      <c r="C18" s="13">
        <f>SUM(C12:C17)</f>
        <v/>
      </c>
      <c r="D18" s="13">
        <f>SUM(D12:D17)</f>
        <v/>
      </c>
      <c r="E18" s="14">
        <f>IFERROR(D18/C18,0)</f>
        <v/>
      </c>
      <c r="F18" s="13">
        <f>SUM(F12:F17)</f>
        <v/>
      </c>
    </row>
  </sheetData>
  <mergeCells count="2">
    <mergeCell ref="A1:K1"/>
    <mergeCell ref="B3:F3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70" customWidth="1" min="2" max="2"/>
    <col width="3" customWidth="1" min="3" max="3"/>
  </cols>
  <sheetData>
    <row r="1" ht="32" customHeight="1">
      <c r="B1" s="30" t="inlineStr">
        <is>
          <t>GUÍA DE USO — DESGLOSE DE SUMINISTROS REPERCUTIDOS AL INQUILINO</t>
        </is>
      </c>
    </row>
    <row r="2"/>
    <row r="3" ht="28" customHeight="1">
      <c r="B3" s="31" t="inlineStr">
        <is>
          <t>HOJA: Desglose_Suministros</t>
        </is>
      </c>
    </row>
    <row r="4" ht="22" customHeight="1">
      <c r="B4" s="32" t="inlineStr">
        <is>
          <t>Registre cada factura de suministro en una fila. Complete los campos de entrada (fondo amarillo): Periodo, Inquilino, NIF, Vivienda, Dirección, Referencia catastral, Suministro, Compañía, Nº factura, Fecha factura, Importe total factura y % repercutible.</t>
        </is>
      </c>
    </row>
    <row r="5" ht="22" customHeight="1">
      <c r="B5" s="32" t="inlineStr">
        <is>
          <t>Las columnas M (Importe repercutido), N (Base contractual) y O (Gastos no repercutibles) se calculan automáticamente mediante fórmulas. No las edite manualmente.</t>
        </is>
      </c>
    </row>
    <row r="6" ht="22" customHeight="1">
      <c r="B6" s="32" t="inlineStr">
        <is>
          <t>Use el desplegable de la columna P para indicar si la repercusión está pactada en contrato (Sí/No). La columna N solo computa si la respuesta es 'Sí'.</t>
        </is>
      </c>
    </row>
    <row r="7" ht="22" customHeight="1">
      <c r="B7" s="32" t="inlineStr">
        <is>
          <t>Use el desplegable de la columna Q para indicar el estado de cobro: Cobrado / Pendiente / Parcial.</t>
        </is>
      </c>
    </row>
    <row r="8" ht="22" customHeight="1">
      <c r="B8" s="33" t="inlineStr"/>
    </row>
    <row r="9" ht="28" customHeight="1">
      <c r="B9" s="31" t="inlineStr">
        <is>
          <t>CRITERIOS DE REPARTO</t>
        </is>
      </c>
    </row>
    <row r="10" ht="22" customHeight="1">
      <c r="B10" s="32" t="inlineStr">
        <is>
          <t>Consumo real: utilice el 100% si el inquilino tiene contador individual.</t>
        </is>
      </c>
    </row>
    <row r="11" ht="22" customHeight="1">
      <c r="B11" s="32" t="inlineStr">
        <is>
          <t>Prorrata por metros: repercuta el porcentaje equivalente a la superficie privativa respecto al total del inmueble.</t>
        </is>
      </c>
    </row>
    <row r="12" ht="22" customHeight="1">
      <c r="B12" s="32" t="inlineStr">
        <is>
          <t>Prorrata por ocupación: divida el importe entre el número de unidades ocupadas del edificio.</t>
        </is>
      </c>
    </row>
    <row r="13" ht="22" customHeight="1">
      <c r="B13" s="32" t="inlineStr">
        <is>
          <t>Fórmula pactada: aplique el porcentaje exacto que figure en el contrato de arrendamiento o en sus anexos.</t>
        </is>
      </c>
    </row>
    <row r="14" ht="22" customHeight="1">
      <c r="B14" s="33" t="inlineStr"/>
    </row>
    <row r="15" ht="28" customHeight="1">
      <c r="B15" s="31" t="inlineStr">
        <is>
          <t>MARCO LEGAL (España)</t>
        </is>
      </c>
    </row>
    <row r="16" ht="22" customHeight="1">
      <c r="B16" s="32" t="inlineStr">
        <is>
          <t>La repercusión de suministros al arrendatario debe estar expresamente pactada en el contrato de arrendamiento (art. 20 LAU — Ley 29/1994).</t>
        </is>
      </c>
    </row>
    <row r="17" ht="22" customHeight="1">
      <c r="B17" s="32" t="inlineStr">
        <is>
          <t>Para vivienda habitual, el arrendatario solo abona los servicios y suministros que figuren individualizados a su nombre o cuyo importe quede determinado en contrato.</t>
        </is>
      </c>
    </row>
    <row r="18" ht="22" customHeight="1">
      <c r="B18" s="32" t="inlineStr">
        <is>
          <t>Para uso distinto de vivienda, las partes pueden pactar libremente la forma de repercusión.</t>
        </is>
      </c>
    </row>
    <row r="19" ht="22" customHeight="1">
      <c r="B19" s="32" t="inlineStr">
        <is>
          <t>Conserve SIEMPRE las facturas originales y los justificantes de cargo/transferencia. Son necesarios para justificar ante la AEAT la deducibilidad del gasto.</t>
        </is>
      </c>
    </row>
    <row r="20" ht="22" customHeight="1">
      <c r="B20" s="33" t="inlineStr"/>
    </row>
    <row r="21" ht="28" customHeight="1">
      <c r="B21" s="31" t="inlineStr">
        <is>
          <t>NOTAS OPERATIVAS</t>
        </is>
      </c>
    </row>
    <row r="22" ht="22" customHeight="1">
      <c r="B22" s="32" t="inlineStr">
        <is>
          <t>Actualice el libro mensualmente, preferiblemente dentro de los 10 primeros días hábiles del mes siguiente.</t>
        </is>
      </c>
    </row>
    <row r="23" ht="22" customHeight="1">
      <c r="B23" s="32" t="inlineStr">
        <is>
          <t>Archive las facturas en formato digital (PDF) vinculadas a la referencia de cada fila (columna I, Nº factura).</t>
        </is>
      </c>
    </row>
    <row r="24" ht="22" customHeight="1">
      <c r="B24" s="32" t="inlineStr">
        <is>
          <t>El campo 'Observaciones' (columna S) es libre: úselo para anotar incidencias, reclamaciones o acuerdos específicos.</t>
        </is>
      </c>
    </row>
    <row r="25" ht="22" customHeight="1">
      <c r="B25" s="32" t="inlineStr">
        <is>
          <t>Si el importe pendiente es elevado, contacte con el inquilino mediante burofax para dejar constancia fehaciente.</t>
        </is>
      </c>
    </row>
    <row r="26" ht="22" customHeight="1">
      <c r="B26" s="33" t="inlineStr"/>
    </row>
    <row r="27" ht="28" customHeight="1">
      <c r="B27" s="31" t="inlineStr">
        <is>
          <t>FIANZA / DEPÓSITO</t>
        </is>
      </c>
    </row>
    <row r="28" ht="22" customHeight="1">
      <c r="B28" s="32" t="inlineStr">
        <is>
          <t>Recuerde que la fianza legalmente obligatoria equivale a 1 mensualidad de renta para vivienda (art. 36 LAU) y 2 para uso distinto.</t>
        </is>
      </c>
    </row>
    <row r="29" ht="22" customHeight="1">
      <c r="B29" s="32" t="inlineStr">
        <is>
          <t>La fianza NO puede aplicarse a deudas de suministros sin acuerdo previo y escrito entre las partes.</t>
        </is>
      </c>
    </row>
    <row r="30" ht="22" customHeight="1">
      <c r="B30" s="33" t="inlineStr"/>
    </row>
    <row r="31" ht="28" customHeight="1">
      <c r="B31" s="31" t="inlineStr">
        <is>
          <t>HOJA: Resumen</t>
        </is>
      </c>
    </row>
    <row r="32" ht="22" customHeight="1">
      <c r="B32" s="32" t="inlineStr">
        <is>
          <t>Contiene los KPIs automáticos: total facturado, total repercutido, pendiente de cobro, ratio de repercusión y número de facturas pendientes.</t>
        </is>
      </c>
    </row>
    <row r="33" ht="22" customHeight="1">
      <c r="B33" s="32" t="inlineStr">
        <is>
          <t>La tabla de totales por tipo de suministro y el gráfico de columnas se actualizan automáticamente al introducir datos en la hoja principal.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2026-06-19T11:38:22Z</dcterms:created>
  <dcterms:modified xmlns:dcterms="http://purl.org/dc/terms/" xmlns:xsi="http://www.w3.org/2001/XMLSchema-instance" xsi:type="dcterms:W3CDTF">2026-06-19T11:38:22Z</dcterms:modified>
</cp:coreProperties>
</file>