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esglose Gastos" sheetId="1" state="visible" r:id="rId1"/>
    <sheet xmlns:r="http://schemas.openxmlformats.org/officeDocument/2006/relationships" name="Resumen Dashboard" sheetId="2" state="visible" r:id="rId2"/>
    <sheet xmlns:r="http://schemas.openxmlformats.org/officeDocument/2006/relationships" name="Instruccion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,00%"/>
    <numFmt numFmtId="165" formatCode="#.##0,00 &quot;€&quot;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b val="1"/>
      <i val="1"/>
      <color rgb="00FFFFFF"/>
      <sz val="10"/>
    </font>
    <font>
      <b val="1"/>
      <color rgb="00FFFFFF"/>
      <sz val="11"/>
    </font>
    <font>
      <b val="1"/>
    </font>
  </fonts>
  <fills count="7">
    <fill>
      <patternFill/>
    </fill>
    <fill>
      <patternFill patternType="gray125"/>
    </fill>
    <fill>
      <patternFill patternType="solid">
        <fgColor rgb="000F766E"/>
        <bgColor rgb="000F766E"/>
      </patternFill>
    </fill>
    <fill>
      <patternFill patternType="solid">
        <fgColor rgb="0014B8A6"/>
        <bgColor rgb="0014B8A6"/>
      </patternFill>
    </fill>
    <fill>
      <patternFill patternType="solid">
        <fgColor rgb="00F0FDFA"/>
        <bgColor rgb="00F0FDFA"/>
      </patternFill>
    </fill>
    <fill>
      <patternFill patternType="solid">
        <fgColor rgb="00FFFBEB"/>
        <bgColor rgb="00FFFBEB"/>
      </patternFill>
    </fill>
    <fill>
      <patternFill patternType="solid">
        <fgColor rgb="00FFFFFF"/>
        <bgColor rgb="00FFFFFF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51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0" applyAlignment="1" pivotButton="0" quotePrefix="0" xfId="0">
      <alignment horizontal="center" vertical="center" wrapText="1"/>
    </xf>
    <xf numFmtId="0" fontId="3" fillId="2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0" fillId="4" borderId="1" pivotButton="0" quotePrefix="0" xfId="0"/>
    <xf numFmtId="164" fontId="0" fillId="4" borderId="1" pivotButton="0" quotePrefix="0" xfId="0"/>
    <xf numFmtId="0" fontId="0" fillId="4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left" vertical="center" wrapText="1"/>
    </xf>
    <xf numFmtId="165" fontId="0" fillId="4" borderId="1" applyAlignment="1" pivotButton="0" quotePrefix="0" xfId="0">
      <alignment horizontal="center" vertical="center" wrapText="1"/>
    </xf>
    <xf numFmtId="164" fontId="0" fillId="5" borderId="1" applyAlignment="1" pivotButton="0" quotePrefix="0" xfId="0">
      <alignment horizontal="center" vertical="center" wrapText="1"/>
    </xf>
    <xf numFmtId="165" fontId="0" fillId="5" borderId="1" applyAlignment="1" pivotButton="0" quotePrefix="0" xfId="0">
      <alignment horizontal="center" vertical="center" wrapText="1"/>
    </xf>
    <xf numFmtId="164" fontId="0" fillId="4" borderId="1" applyAlignment="1" pivotButton="0" quotePrefix="0" xfId="0">
      <alignment horizontal="center" vertical="center" wrapText="1"/>
    </xf>
    <xf numFmtId="0" fontId="0" fillId="6" borderId="1" pivotButton="0" quotePrefix="0" xfId="0"/>
    <xf numFmtId="164" fontId="0" fillId="6" borderId="1" pivotButton="0" quotePrefix="0" xfId="0"/>
    <xf numFmtId="0" fontId="0" fillId="6" borderId="1" applyAlignment="1" pivotButton="0" quotePrefix="0" xfId="0">
      <alignment horizontal="center" vertical="center" wrapText="1"/>
    </xf>
    <xf numFmtId="0" fontId="0" fillId="6" borderId="1" applyAlignment="1" pivotButton="0" quotePrefix="0" xfId="0">
      <alignment horizontal="left" vertical="center" wrapText="1"/>
    </xf>
    <xf numFmtId="165" fontId="0" fillId="6" borderId="1" applyAlignment="1" pivotButton="0" quotePrefix="0" xfId="0">
      <alignment horizontal="center" vertical="center" wrapText="1"/>
    </xf>
    <xf numFmtId="164" fontId="0" fillId="6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3" fillId="3" borderId="1" pivotButton="0" quotePrefix="0" xfId="0"/>
    <xf numFmtId="165" fontId="3" fillId="3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164" fontId="3" fillId="3" borderId="1" applyAlignment="1" pivotButton="0" quotePrefix="0" xfId="0">
      <alignment horizontal="center" vertical="center" wrapText="1"/>
    </xf>
    <xf numFmtId="0" fontId="4" fillId="0" borderId="0" pivotButton="0" quotePrefix="0" xfId="0"/>
    <xf numFmtId="165" fontId="0" fillId="0" borderId="0" applyAlignment="1" pivotButton="0" quotePrefix="0" xfId="0">
      <alignment horizontal="center" vertical="center" wrapText="1"/>
    </xf>
    <xf numFmtId="164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  <xf numFmtId="0" fontId="4" fillId="4" borderId="1" pivotButton="0" quotePrefix="0" xfId="0"/>
    <xf numFmtId="165" fontId="0" fillId="4" borderId="1" pivotButton="0" quotePrefix="0" xfId="0"/>
    <xf numFmtId="0" fontId="4" fillId="6" borderId="1" pivotButton="0" quotePrefix="0" xfId="0"/>
    <xf numFmtId="165" fontId="0" fillId="6" borderId="1" pivotButton="0" quotePrefix="0" xfId="0"/>
    <xf numFmtId="1" fontId="0" fillId="6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vertical="top" wrapText="1"/>
    </xf>
    <xf numFmtId="0" fontId="0" fillId="4" borderId="1" applyAlignment="1" pivotButton="0" quotePrefix="0" xfId="0">
      <alignment vertical="top" wrapText="1"/>
    </xf>
    <xf numFmtId="0" fontId="4" fillId="6" borderId="1" applyAlignment="1" pivotButton="0" quotePrefix="0" xfId="0">
      <alignment vertical="top" wrapText="1"/>
    </xf>
    <xf numFmtId="0" fontId="0" fillId="6" borderId="1" applyAlignment="1" pivotButton="0" quotePrefix="0" xfId="0">
      <alignment vertical="top" wrapText="1"/>
    </xf>
    <xf numFmtId="164" fontId="0" fillId="4" borderId="1" pivotButton="0" quotePrefix="0" xfId="0"/>
    <xf numFmtId="165" fontId="0" fillId="4" borderId="1" applyAlignment="1" pivotButton="0" quotePrefix="0" xfId="0">
      <alignment horizontal="center" vertical="center" wrapText="1"/>
    </xf>
    <xf numFmtId="164" fontId="0" fillId="5" borderId="1" applyAlignment="1" pivotButton="0" quotePrefix="0" xfId="0">
      <alignment horizontal="center" vertical="center" wrapText="1"/>
    </xf>
    <xf numFmtId="165" fontId="0" fillId="5" borderId="1" applyAlignment="1" pivotButton="0" quotePrefix="0" xfId="0">
      <alignment horizontal="center" vertical="center" wrapText="1"/>
    </xf>
    <xf numFmtId="164" fontId="0" fillId="4" borderId="1" applyAlignment="1" pivotButton="0" quotePrefix="0" xfId="0">
      <alignment horizontal="center" vertical="center" wrapText="1"/>
    </xf>
    <xf numFmtId="164" fontId="0" fillId="6" borderId="1" pivotButton="0" quotePrefix="0" xfId="0"/>
    <xf numFmtId="165" fontId="0" fillId="6" borderId="1" applyAlignment="1" pivotButton="0" quotePrefix="0" xfId="0">
      <alignment horizontal="center" vertical="center" wrapText="1"/>
    </xf>
    <xf numFmtId="164" fontId="0" fillId="6" borderId="1" applyAlignment="1" pivotButton="0" quotePrefix="0" xfId="0">
      <alignment horizontal="center" vertical="center" wrapText="1"/>
    </xf>
    <xf numFmtId="165" fontId="3" fillId="3" borderId="1" applyAlignment="1" pivotButton="0" quotePrefix="0" xfId="0">
      <alignment horizontal="center" vertical="center" wrapText="1"/>
    </xf>
    <xf numFmtId="164" fontId="3" fillId="3" borderId="1" applyAlignment="1" pivotButton="0" quotePrefix="0" xfId="0">
      <alignment horizontal="center" vertical="center" wrapText="1"/>
    </xf>
    <xf numFmtId="165" fontId="0" fillId="0" borderId="0" applyAlignment="1" pivotButton="0" quotePrefix="0" xfId="0">
      <alignment horizontal="center" vertical="center" wrapText="1"/>
    </xf>
    <xf numFmtId="164" fontId="0" fillId="0" borderId="0" applyAlignment="1" pivotButton="0" quotePrefix="0" xfId="0">
      <alignment horizontal="center" vertical="center" wrapText="1"/>
    </xf>
    <xf numFmtId="165" fontId="0" fillId="4" borderId="1" pivotButton="0" quotePrefix="0" xfId="0"/>
    <xf numFmtId="165" fontId="0" fillId="6" borderId="1" pivotButton="0" quotePrefix="0" xfId="0"/>
  </cellXfs>
  <cellStyles count="1">
    <cellStyle name="Normal" xfId="0" builtinId="0" hidden="0"/>
  </cellStyles>
  <dxfs count="2">
    <dxf>
      <font>
        <b val="1"/>
        <color rgb="00DC2626"/>
      </font>
    </dxf>
    <dxf>
      <font>
        <b val="1"/>
        <color rgb="0022C55E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Distribución de Gastos por Concepto</a:t>
            </a:r>
          </a:p>
        </rich>
      </tx>
    </title>
    <plotArea>
      <pieChart>
        <varyColors val="1"/>
        <ser>
          <idx val="0"/>
          <order val="0"/>
          <tx>
            <strRef>
              <f>'Resumen Dashboard'!E3</f>
            </strRef>
          </tx>
          <spPr>
            <a:ln xmlns:a="http://schemas.openxmlformats.org/drawingml/2006/main">
              <a:prstDash val="solid"/>
            </a:ln>
          </spPr>
          <cat>
            <numRef>
              <f>'Resumen Dashboard'!$D$4:$D$7</f>
            </numRef>
          </cat>
          <val>
            <numRef>
              <f>'Resumen Dashboard'!$E$4:$E$7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Gastos por Vivienda (Notaría, Registro, Gestoría, ITP/IVA)</a:t>
            </a:r>
          </a:p>
        </rich>
      </tx>
    </title>
    <plotArea>
      <barChart>
        <barDir val="col"/>
        <grouping val="stacked"/>
        <ser>
          <idx val="0"/>
          <order val="0"/>
          <tx>
            <strRef>
              <f>'Resumen Dashboard'!B14</f>
            </strRef>
          </tx>
          <spPr>
            <a:ln xmlns:a="http://schemas.openxmlformats.org/drawingml/2006/main">
              <a:prstDash val="solid"/>
            </a:ln>
          </spPr>
          <cat>
            <numRef>
              <f>'Resumen Dashboard'!$A$15:$A$23</f>
            </numRef>
          </cat>
          <val>
            <numRef>
              <f>'Resumen Dashboard'!$B$15:$B$23</f>
            </numRef>
          </val>
        </ser>
        <ser>
          <idx val="1"/>
          <order val="1"/>
          <tx>
            <strRef>
              <f>'Resumen Dashboard'!C14</f>
            </strRef>
          </tx>
          <spPr>
            <a:ln xmlns:a="http://schemas.openxmlformats.org/drawingml/2006/main">
              <a:prstDash val="solid"/>
            </a:ln>
          </spPr>
          <cat>
            <numRef>
              <f>'Resumen Dashboard'!$A$15:$A$23</f>
            </numRef>
          </cat>
          <val>
            <numRef>
              <f>'Resumen Dashboard'!$C$15:$C$23</f>
            </numRef>
          </val>
        </ser>
        <ser>
          <idx val="2"/>
          <order val="2"/>
          <tx>
            <strRef>
              <f>'Resumen Dashboard'!D14</f>
            </strRef>
          </tx>
          <spPr>
            <a:ln xmlns:a="http://schemas.openxmlformats.org/drawingml/2006/main">
              <a:prstDash val="solid"/>
            </a:ln>
          </spPr>
          <cat>
            <numRef>
              <f>'Resumen Dashboard'!$A$15:$A$23</f>
            </numRef>
          </cat>
          <val>
            <numRef>
              <f>'Resumen Dashboard'!$D$15:$D$23</f>
            </numRef>
          </val>
        </ser>
        <ser>
          <idx val="3"/>
          <order val="3"/>
          <tx>
            <strRef>
              <f>'Resumen Dashboard'!E14</f>
            </strRef>
          </tx>
          <spPr>
            <a:ln xmlns:a="http://schemas.openxmlformats.org/drawingml/2006/main">
              <a:prstDash val="solid"/>
            </a:ln>
          </spPr>
          <cat>
            <numRef>
              <f>'Resumen Dashboard'!$A$15:$A$23</f>
            </numRef>
          </cat>
          <val>
            <numRef>
              <f>'Resumen Dashboard'!$E$15:$E$23</f>
            </numRef>
          </val>
        </ser>
        <gapWidth val="150"/>
        <overlap val="10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Comprador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Importe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6</col>
      <colOff>0</colOff>
      <row>2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6</col>
      <colOff>0</colOff>
      <row>19</row>
      <rowOff>0</rowOff>
    </from>
    <ext cx="792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30" customWidth="1" min="2" max="2"/>
    <col width="24" customWidth="1" min="3" max="3"/>
    <col width="12" customWidth="1" min="4" max="4"/>
    <col width="22" customWidth="1" min="5" max="5"/>
    <col width="18" customWidth="1" min="6" max="6"/>
    <col width="12" customWidth="1" min="7" max="7"/>
    <col width="16" customWidth="1" min="8" max="8"/>
    <col width="12" customWidth="1" min="9" max="9"/>
    <col width="14" customWidth="1" min="10" max="10"/>
    <col width="12" customWidth="1" min="11" max="11"/>
    <col width="14" customWidth="1" min="12" max="12"/>
    <col width="12" customWidth="1" min="13" max="13"/>
    <col width="10" customWidth="1" min="14" max="14"/>
    <col width="14" customWidth="1" min="15" max="15"/>
    <col width="15" customWidth="1" min="16" max="16"/>
    <col width="13" customWidth="1" min="17" max="17"/>
    <col width="14" customWidth="1" min="18" max="18"/>
    <col width="3" customWidth="1" min="19" max="19"/>
    <col width="22" customWidth="1" min="20" max="20"/>
    <col width="18" customWidth="1" min="21" max="21"/>
  </cols>
  <sheetData>
    <row r="1" ht="28" customHeight="1">
      <c r="A1" s="1" t="inlineStr">
        <is>
          <t>DESGLOSE DE GASTOS DE NOTARÍA Y REGISTRO AL COMPRAR VIVIENDA</t>
        </is>
      </c>
    </row>
    <row r="2" ht="18" customHeight="1">
      <c r="A2" s="2" t="inlineStr">
        <is>
          <t>Control de gastos notariales, registrales, gestoría e impuestos en compraventas inmobiliarias - Ejercicio 2026</t>
        </is>
      </c>
    </row>
    <row r="3">
      <c r="T3" s="3" t="inlineStr">
        <is>
          <t>Comunidad Autónoma</t>
        </is>
      </c>
      <c r="U3" s="3" t="inlineStr">
        <is>
          <t>% ITP Vivienda Usada</t>
        </is>
      </c>
    </row>
    <row r="4">
      <c r="A4" s="4" t="inlineStr">
        <is>
          <t>Nº</t>
        </is>
      </c>
      <c r="B4" s="4" t="inlineStr">
        <is>
          <t>Inmueble / Dirección</t>
        </is>
      </c>
      <c r="C4" s="4" t="inlineStr">
        <is>
          <t>Comprador</t>
        </is>
      </c>
      <c r="D4" s="4" t="inlineStr">
        <is>
          <t>NIF</t>
        </is>
      </c>
      <c r="E4" s="4" t="inlineStr">
        <is>
          <t>Referencia Catastral</t>
        </is>
      </c>
      <c r="F4" s="4" t="inlineStr">
        <is>
          <t>Comunidad Autónoma</t>
        </is>
      </c>
      <c r="G4" s="4" t="inlineStr">
        <is>
          <t>Tipo Vivienda</t>
        </is>
      </c>
      <c r="H4" s="4" t="inlineStr">
        <is>
          <t>Precio Compraventa (€)</t>
        </is>
      </c>
      <c r="I4" s="4" t="inlineStr">
        <is>
          <t>% Arancel Notaría</t>
        </is>
      </c>
      <c r="J4" s="4" t="inlineStr">
        <is>
          <t>Gastos Notaría (€)</t>
        </is>
      </c>
      <c r="K4" s="4" t="inlineStr">
        <is>
          <t>% Arancel Registro</t>
        </is>
      </c>
      <c r="L4" s="4" t="inlineStr">
        <is>
          <t>Gastos Registro (€)</t>
        </is>
      </c>
      <c r="M4" s="4" t="inlineStr">
        <is>
          <t>Gestoría (€)</t>
        </is>
      </c>
      <c r="N4" s="4" t="inlineStr">
        <is>
          <t>% ITP/IVA</t>
        </is>
      </c>
      <c r="O4" s="4" t="inlineStr">
        <is>
          <t>Importe ITP/IVA (€)</t>
        </is>
      </c>
      <c r="P4" s="4" t="inlineStr">
        <is>
          <t>Total Gastos (€)</t>
        </is>
      </c>
      <c r="Q4" s="4" t="inlineStr">
        <is>
          <t>% sobre Precio</t>
        </is>
      </c>
      <c r="R4" s="4" t="inlineStr">
        <is>
          <t>Fecha Escritura</t>
        </is>
      </c>
      <c r="T4" s="5" t="inlineStr">
        <is>
          <t>Madrid</t>
        </is>
      </c>
      <c r="U4" s="37" t="n">
        <v>0.06</v>
      </c>
    </row>
    <row r="5">
      <c r="A5" s="7" t="n">
        <v>1</v>
      </c>
      <c r="B5" s="8" t="inlineStr">
        <is>
          <t>Calle Mayor 12 3ºB, Madrid</t>
        </is>
      </c>
      <c r="C5" s="8" t="inlineStr">
        <is>
          <t>María García Pérez</t>
        </is>
      </c>
      <c r="D5" s="7" t="inlineStr">
        <is>
          <t>12345678Z</t>
        </is>
      </c>
      <c r="E5" s="8" t="inlineStr">
        <is>
          <t>1234567VK4712S0001AB</t>
        </is>
      </c>
      <c r="F5" s="7" t="inlineStr">
        <is>
          <t>Madrid</t>
        </is>
      </c>
      <c r="G5" s="7" t="inlineStr">
        <is>
          <t>Usada</t>
        </is>
      </c>
      <c r="H5" s="38" t="n">
        <v>245000</v>
      </c>
      <c r="I5" s="39" t="n">
        <v>0.004</v>
      </c>
      <c r="J5" s="38">
        <f>H5*I5</f>
        <v/>
      </c>
      <c r="K5" s="39" t="n">
        <v>0.002</v>
      </c>
      <c r="L5" s="38">
        <f>H5*K5</f>
        <v/>
      </c>
      <c r="M5" s="40" t="n">
        <v>350</v>
      </c>
      <c r="N5" s="41">
        <f>IF(G5="Nueva",0.1,IFERROR(VLOOKUP(F5,$T$4:$U$11,2,0),0.07))</f>
        <v/>
      </c>
      <c r="O5" s="38">
        <f>H5*N5</f>
        <v/>
      </c>
      <c r="P5" s="38">
        <f>J5+L5+M5+O5</f>
        <v/>
      </c>
      <c r="Q5" s="41">
        <f>IFERROR(P5/H5,0)</f>
        <v/>
      </c>
      <c r="R5" s="7" t="inlineStr">
        <is>
          <t>15/01/2026</t>
        </is>
      </c>
      <c r="T5" s="13" t="inlineStr">
        <is>
          <t>Cataluña</t>
        </is>
      </c>
      <c r="U5" s="42" t="n">
        <v>0.1</v>
      </c>
    </row>
    <row r="6">
      <c r="A6" s="15" t="n">
        <v>2</v>
      </c>
      <c r="B6" s="16" t="inlineStr">
        <is>
          <t>Av. Diagonal 405, Barcelona</t>
        </is>
      </c>
      <c r="C6" s="16" t="inlineStr">
        <is>
          <t>Antonio López Ruiz</t>
        </is>
      </c>
      <c r="D6" s="15" t="inlineStr">
        <is>
          <t>23456789X</t>
        </is>
      </c>
      <c r="E6" s="16" t="inlineStr">
        <is>
          <t>9876543DF3812T0002CD</t>
        </is>
      </c>
      <c r="F6" s="15" t="inlineStr">
        <is>
          <t>Cataluña</t>
        </is>
      </c>
      <c r="G6" s="15" t="inlineStr">
        <is>
          <t>Usada</t>
        </is>
      </c>
      <c r="H6" s="43" t="n">
        <v>310000</v>
      </c>
      <c r="I6" s="39" t="n">
        <v>0.005</v>
      </c>
      <c r="J6" s="43">
        <f>H6*I6</f>
        <v/>
      </c>
      <c r="K6" s="39" t="n">
        <v>0.0025</v>
      </c>
      <c r="L6" s="43">
        <f>H6*K6</f>
        <v/>
      </c>
      <c r="M6" s="40" t="n">
        <v>400</v>
      </c>
      <c r="N6" s="44">
        <f>IF(G6="Nueva",0.1,IFERROR(VLOOKUP(F6,$T$4:$U$11,2,0),0.07))</f>
        <v/>
      </c>
      <c r="O6" s="43">
        <f>H6*N6</f>
        <v/>
      </c>
      <c r="P6" s="43">
        <f>J6+L6+M6+O6</f>
        <v/>
      </c>
      <c r="Q6" s="44">
        <f>IFERROR(P6/H6,0)</f>
        <v/>
      </c>
      <c r="R6" s="15" t="inlineStr">
        <is>
          <t>22/01/2026</t>
        </is>
      </c>
      <c r="T6" s="5" t="inlineStr">
        <is>
          <t>Andalucía</t>
        </is>
      </c>
      <c r="U6" s="37" t="n">
        <v>0.07000000000000001</v>
      </c>
    </row>
    <row r="7">
      <c r="A7" s="7" t="n">
        <v>3</v>
      </c>
      <c r="B7" s="8" t="inlineStr">
        <is>
          <t>Calle Sierpes 8, Sevilla</t>
        </is>
      </c>
      <c r="C7" s="8" t="inlineStr">
        <is>
          <t>Carmen Ruiz Morales</t>
        </is>
      </c>
      <c r="D7" s="7" t="inlineStr">
        <is>
          <t>34567890Y</t>
        </is>
      </c>
      <c r="E7" s="8" t="inlineStr">
        <is>
          <t>5647382GH5623U0003EF</t>
        </is>
      </c>
      <c r="F7" s="7" t="inlineStr">
        <is>
          <t>Andalucía</t>
        </is>
      </c>
      <c r="G7" s="7" t="inlineStr">
        <is>
          <t>Nueva</t>
        </is>
      </c>
      <c r="H7" s="38" t="n">
        <v>198000</v>
      </c>
      <c r="I7" s="39" t="n">
        <v>0.0035</v>
      </c>
      <c r="J7" s="38">
        <f>H7*I7</f>
        <v/>
      </c>
      <c r="K7" s="39" t="n">
        <v>0.002</v>
      </c>
      <c r="L7" s="38">
        <f>H7*K7</f>
        <v/>
      </c>
      <c r="M7" s="40" t="n">
        <v>320</v>
      </c>
      <c r="N7" s="41">
        <f>IF(G7="Nueva",0.1,IFERROR(VLOOKUP(F7,$T$4:$U$11,2,0),0.07))</f>
        <v/>
      </c>
      <c r="O7" s="38">
        <f>H7*N7</f>
        <v/>
      </c>
      <c r="P7" s="38">
        <f>J7+L7+M7+O7</f>
        <v/>
      </c>
      <c r="Q7" s="41">
        <f>IFERROR(P7/H7,0)</f>
        <v/>
      </c>
      <c r="R7" s="7" t="inlineStr">
        <is>
          <t>03/02/2026</t>
        </is>
      </c>
      <c r="T7" s="13" t="inlineStr">
        <is>
          <t>Comunidad Valenciana</t>
        </is>
      </c>
      <c r="U7" s="42" t="n">
        <v>0.1</v>
      </c>
    </row>
    <row r="8">
      <c r="A8" s="15" t="n">
        <v>4</v>
      </c>
      <c r="B8" s="16" t="inlineStr">
        <is>
          <t>Calle Colón 22, Valencia</t>
        </is>
      </c>
      <c r="C8" s="16" t="inlineStr">
        <is>
          <t>José Martínez Gil</t>
        </is>
      </c>
      <c r="D8" s="15" t="inlineStr">
        <is>
          <t>45678901Z</t>
        </is>
      </c>
      <c r="E8" s="16" t="inlineStr">
        <is>
          <t>2938475JK9834V0004GH</t>
        </is>
      </c>
      <c r="F8" s="15" t="inlineStr">
        <is>
          <t>Comunidad Valenciana</t>
        </is>
      </c>
      <c r="G8" s="15" t="inlineStr">
        <is>
          <t>Usada</t>
        </is>
      </c>
      <c r="H8" s="43" t="n">
        <v>176000</v>
      </c>
      <c r="I8" s="39" t="n">
        <v>0.004</v>
      </c>
      <c r="J8" s="43">
        <f>H8*I8</f>
        <v/>
      </c>
      <c r="K8" s="39" t="n">
        <v>0.002</v>
      </c>
      <c r="L8" s="43">
        <f>H8*K8</f>
        <v/>
      </c>
      <c r="M8" s="40" t="n">
        <v>300</v>
      </c>
      <c r="N8" s="44">
        <f>IF(G8="Nueva",0.1,IFERROR(VLOOKUP(F8,$T$4:$U$11,2,0),0.07))</f>
        <v/>
      </c>
      <c r="O8" s="43">
        <f>H8*N8</f>
        <v/>
      </c>
      <c r="P8" s="43">
        <f>J8+L8+M8+O8</f>
        <v/>
      </c>
      <c r="Q8" s="44">
        <f>IFERROR(P8/H8,0)</f>
        <v/>
      </c>
      <c r="R8" s="15" t="inlineStr">
        <is>
          <t>10/02/2026</t>
        </is>
      </c>
      <c r="T8" s="5" t="inlineStr">
        <is>
          <t>Aragón</t>
        </is>
      </c>
      <c r="U8" s="37" t="n">
        <v>0.08</v>
      </c>
    </row>
    <row r="9">
      <c r="A9" s="7" t="n">
        <v>5</v>
      </c>
      <c r="B9" s="8" t="inlineStr">
        <is>
          <t>Paseo de la Castellana 89, Madrid</t>
        </is>
      </c>
      <c r="C9" s="8" t="inlineStr">
        <is>
          <t>Laura Fernández Soto</t>
        </is>
      </c>
      <c r="D9" s="7" t="inlineStr">
        <is>
          <t>56789012A</t>
        </is>
      </c>
      <c r="E9" s="8" t="inlineStr">
        <is>
          <t>3847562LM1245W0005IJ</t>
        </is>
      </c>
      <c r="F9" s="7" t="inlineStr">
        <is>
          <t>Madrid</t>
        </is>
      </c>
      <c r="G9" s="7" t="inlineStr">
        <is>
          <t>Nueva</t>
        </is>
      </c>
      <c r="H9" s="38" t="n">
        <v>420000</v>
      </c>
      <c r="I9" s="39" t="n">
        <v>0.004</v>
      </c>
      <c r="J9" s="38">
        <f>H9*I9</f>
        <v/>
      </c>
      <c r="K9" s="39" t="n">
        <v>0.002</v>
      </c>
      <c r="L9" s="38">
        <f>H9*K9</f>
        <v/>
      </c>
      <c r="M9" s="40" t="n">
        <v>450</v>
      </c>
      <c r="N9" s="41">
        <f>IF(G9="Nueva",0.1,IFERROR(VLOOKUP(F9,$T$4:$U$11,2,0),0.07))</f>
        <v/>
      </c>
      <c r="O9" s="38">
        <f>H9*N9</f>
        <v/>
      </c>
      <c r="P9" s="38">
        <f>J9+L9+M9+O9</f>
        <v/>
      </c>
      <c r="Q9" s="41">
        <f>IFERROR(P9/H9,0)</f>
        <v/>
      </c>
      <c r="R9" s="7" t="inlineStr">
        <is>
          <t>18/02/2026</t>
        </is>
      </c>
      <c r="T9" s="13" t="inlineStr">
        <is>
          <t>Castilla y León</t>
        </is>
      </c>
      <c r="U9" s="42" t="n">
        <v>0.08</v>
      </c>
    </row>
    <row r="10">
      <c r="A10" s="15" t="n">
        <v>6</v>
      </c>
      <c r="B10" s="16" t="inlineStr">
        <is>
          <t>Calle Alcalá 150, Madrid</t>
        </is>
      </c>
      <c r="C10" s="16" t="inlineStr">
        <is>
          <t>Manuel Sánchez Torres</t>
        </is>
      </c>
      <c r="D10" s="15" t="inlineStr">
        <is>
          <t>67890123B</t>
        </is>
      </c>
      <c r="E10" s="16" t="inlineStr">
        <is>
          <t>8475639NP6357X0006KL</t>
        </is>
      </c>
      <c r="F10" s="15" t="inlineStr">
        <is>
          <t>Madrid</t>
        </is>
      </c>
      <c r="G10" s="15" t="inlineStr">
        <is>
          <t>Usada</t>
        </is>
      </c>
      <c r="H10" s="43" t="n">
        <v>289000</v>
      </c>
      <c r="I10" s="39" t="n">
        <v>0.0045</v>
      </c>
      <c r="J10" s="43">
        <f>H10*I10</f>
        <v/>
      </c>
      <c r="K10" s="39" t="n">
        <v>0.0022</v>
      </c>
      <c r="L10" s="43">
        <f>H10*K10</f>
        <v/>
      </c>
      <c r="M10" s="40" t="n">
        <v>380</v>
      </c>
      <c r="N10" s="44">
        <f>IF(G10="Nueva",0.1,IFERROR(VLOOKUP(F10,$T$4:$U$11,2,0),0.07))</f>
        <v/>
      </c>
      <c r="O10" s="43">
        <f>H10*N10</f>
        <v/>
      </c>
      <c r="P10" s="43">
        <f>J10+L10+M10+O10</f>
        <v/>
      </c>
      <c r="Q10" s="44">
        <f>IFERROR(P10/H10,0)</f>
        <v/>
      </c>
      <c r="R10" s="15" t="inlineStr">
        <is>
          <t>25/02/2026</t>
        </is>
      </c>
      <c r="T10" s="5" t="inlineStr">
        <is>
          <t>Galicia</t>
        </is>
      </c>
      <c r="U10" s="37" t="n">
        <v>0.08</v>
      </c>
    </row>
    <row r="11">
      <c r="A11" s="7" t="n">
        <v>7</v>
      </c>
      <c r="B11" s="8" t="inlineStr">
        <is>
          <t>Rambla Cataluña 55, Barcelona</t>
        </is>
      </c>
      <c r="C11" s="8" t="inlineStr">
        <is>
          <t>Isabel Romero Díaz</t>
        </is>
      </c>
      <c r="D11" s="7" t="inlineStr">
        <is>
          <t>78901234C</t>
        </is>
      </c>
      <c r="E11" s="8" t="inlineStr">
        <is>
          <t>1928374QR7468Y0007MN</t>
        </is>
      </c>
      <c r="F11" s="7" t="inlineStr">
        <is>
          <t>Cataluña</t>
        </is>
      </c>
      <c r="G11" s="7" t="inlineStr">
        <is>
          <t>Usada</t>
        </is>
      </c>
      <c r="H11" s="38" t="n">
        <v>335000</v>
      </c>
      <c r="I11" s="39" t="n">
        <v>0.004</v>
      </c>
      <c r="J11" s="38">
        <f>H11*I11</f>
        <v/>
      </c>
      <c r="K11" s="39" t="n">
        <v>0.002</v>
      </c>
      <c r="L11" s="38">
        <f>H11*K11</f>
        <v/>
      </c>
      <c r="M11" s="40" t="n">
        <v>400</v>
      </c>
      <c r="N11" s="41">
        <f>IF(G11="Nueva",0.1,IFERROR(VLOOKUP(F11,$T$4:$U$11,2,0),0.07))</f>
        <v/>
      </c>
      <c r="O11" s="38">
        <f>H11*N11</f>
        <v/>
      </c>
      <c r="P11" s="38">
        <f>J11+L11+M11+O11</f>
        <v/>
      </c>
      <c r="Q11" s="41">
        <f>IFERROR(P11/H11,0)</f>
        <v/>
      </c>
      <c r="R11" s="7" t="inlineStr">
        <is>
          <t>05/03/2026</t>
        </is>
      </c>
      <c r="T11" s="13" t="inlineStr">
        <is>
          <t>País Vasco</t>
        </is>
      </c>
      <c r="U11" s="42" t="n">
        <v>0.04</v>
      </c>
    </row>
    <row r="12">
      <c r="A12" s="15" t="n">
        <v>8</v>
      </c>
      <c r="B12" s="16" t="inlineStr">
        <is>
          <t>Calle Larios 10, Málaga</t>
        </is>
      </c>
      <c r="C12" s="16" t="inlineStr">
        <is>
          <t>Francisco Jiménez Vega</t>
        </is>
      </c>
      <c r="D12" s="15" t="inlineStr">
        <is>
          <t>89012345D</t>
        </is>
      </c>
      <c r="E12" s="16" t="inlineStr">
        <is>
          <t>4756382ST8579Z0008OP</t>
        </is>
      </c>
      <c r="F12" s="15" t="inlineStr">
        <is>
          <t>Andalucía</t>
        </is>
      </c>
      <c r="G12" s="15" t="inlineStr">
        <is>
          <t>Nueva</t>
        </is>
      </c>
      <c r="H12" s="43" t="n">
        <v>215000</v>
      </c>
      <c r="I12" s="39" t="n">
        <v>0.0035</v>
      </c>
      <c r="J12" s="43">
        <f>H12*I12</f>
        <v/>
      </c>
      <c r="K12" s="39" t="n">
        <v>0.0018</v>
      </c>
      <c r="L12" s="43">
        <f>H12*K12</f>
        <v/>
      </c>
      <c r="M12" s="40" t="n">
        <v>330</v>
      </c>
      <c r="N12" s="44">
        <f>IF(G12="Nueva",0.1,IFERROR(VLOOKUP(F12,$T$4:$U$11,2,0),0.07))</f>
        <v/>
      </c>
      <c r="O12" s="43">
        <f>H12*N12</f>
        <v/>
      </c>
      <c r="P12" s="43">
        <f>J12+L12+M12+O12</f>
        <v/>
      </c>
      <c r="Q12" s="44">
        <f>IFERROR(P12/H12,0)</f>
        <v/>
      </c>
      <c r="R12" s="15" t="inlineStr">
        <is>
          <t>12/03/2026</t>
        </is>
      </c>
    </row>
    <row r="13">
      <c r="A13" s="7" t="n">
        <v>9</v>
      </c>
      <c r="B13" s="8" t="inlineStr">
        <is>
          <t>Calle Zaragoza 34, Zaragoza</t>
        </is>
      </c>
      <c r="C13" s="8" t="inlineStr">
        <is>
          <t>Elena Moreno Castro</t>
        </is>
      </c>
      <c r="D13" s="7" t="inlineStr">
        <is>
          <t>90123456E</t>
        </is>
      </c>
      <c r="E13" s="8" t="inlineStr">
        <is>
          <t>6857493UV9680A0009QR</t>
        </is>
      </c>
      <c r="F13" s="7" t="inlineStr">
        <is>
          <t>Aragón</t>
        </is>
      </c>
      <c r="G13" s="7" t="inlineStr">
        <is>
          <t>Usada</t>
        </is>
      </c>
      <c r="H13" s="38" t="n">
        <v>158000</v>
      </c>
      <c r="I13" s="39" t="n">
        <v>0.004</v>
      </c>
      <c r="J13" s="38">
        <f>H13*I13</f>
        <v/>
      </c>
      <c r="K13" s="39" t="n">
        <v>0.002</v>
      </c>
      <c r="L13" s="38">
        <f>H13*K13</f>
        <v/>
      </c>
      <c r="M13" s="40" t="n">
        <v>290</v>
      </c>
      <c r="N13" s="41">
        <f>IF(G13="Nueva",0.1,IFERROR(VLOOKUP(F13,$T$4:$U$11,2,0),0.07))</f>
        <v/>
      </c>
      <c r="O13" s="38">
        <f>H13*N13</f>
        <v/>
      </c>
      <c r="P13" s="38">
        <f>J13+L13+M13+O13</f>
        <v/>
      </c>
      <c r="Q13" s="41">
        <f>IFERROR(P13/H13,0)</f>
        <v/>
      </c>
      <c r="R13" s="7" t="inlineStr">
        <is>
          <t>20/03/2026</t>
        </is>
      </c>
    </row>
    <row r="14">
      <c r="A14" s="19" t="n"/>
      <c r="B14" s="20" t="inlineStr">
        <is>
          <t>TOTALES</t>
        </is>
      </c>
      <c r="C14" s="19" t="n"/>
      <c r="D14" s="19" t="n"/>
      <c r="E14" s="19" t="n"/>
      <c r="F14" s="19" t="n"/>
      <c r="G14" s="19" t="n"/>
      <c r="H14" s="45">
        <f>SUM(H5:H13)</f>
        <v/>
      </c>
      <c r="I14" s="22" t="n"/>
      <c r="J14" s="45">
        <f>SUM(J5:J13)</f>
        <v/>
      </c>
      <c r="K14" s="22" t="n"/>
      <c r="L14" s="45">
        <f>SUM(L5:L13)</f>
        <v/>
      </c>
      <c r="M14" s="45">
        <f>SUM(M5:M13)</f>
        <v/>
      </c>
      <c r="N14" s="22" t="n"/>
      <c r="O14" s="45">
        <f>SUM(O5:O13)</f>
        <v/>
      </c>
      <c r="P14" s="45">
        <f>SUM(P5:P13)</f>
        <v/>
      </c>
      <c r="Q14" s="46">
        <f>IFERROR(P14/H14,0)</f>
        <v/>
      </c>
      <c r="R14" s="19" t="n"/>
    </row>
    <row r="15"/>
    <row r="16">
      <c r="B16" s="24" t="inlineStr">
        <is>
          <t>Precio medio compraventa:</t>
        </is>
      </c>
      <c r="H16" s="47">
        <f>IFERROR(AVERAGE(H5:H13),0)</f>
        <v/>
      </c>
    </row>
    <row r="17">
      <c r="B17" s="24" t="inlineStr">
        <is>
          <t>% medio de gastos sobre precio:</t>
        </is>
      </c>
      <c r="H17" s="48">
        <f>IFERROR(AVERAGE(Q5:Q13),0)</f>
        <v/>
      </c>
    </row>
    <row r="18">
      <c r="B18" s="24" t="inlineStr">
        <is>
          <t>Nº viviendas Nuevas:</t>
        </is>
      </c>
      <c r="H18" s="27">
        <f>COUNTIF(G5:G13,"Nueva")</f>
        <v/>
      </c>
    </row>
    <row r="19">
      <c r="B19" s="24" t="inlineStr">
        <is>
          <t>Nº viviendas Usadas:</t>
        </is>
      </c>
      <c r="H19" s="27">
        <f>COUNTIF(G5:G13,"Usada")</f>
        <v/>
      </c>
    </row>
  </sheetData>
  <mergeCells count="2">
    <mergeCell ref="A1:R1"/>
    <mergeCell ref="A2:R2"/>
  </mergeCells>
  <conditionalFormatting sqref="Q5:Q13">
    <cfRule type="expression" priority="1" dxfId="0" stopIfTrue="1">
      <formula>Q5&gt;0.12</formula>
    </cfRule>
    <cfRule type="expression" priority="2" dxfId="1" stopIfTrue="1">
      <formula>Q5&lt;=0.12</formula>
    </cfRule>
  </conditionalFormatting>
  <dataValidations count="2">
    <dataValidation sqref="G5:G13" showErrorMessage="1" showInputMessage="1" allowBlank="0" type="list">
      <formula1>"Nueva,Usada"</formula1>
    </dataValidation>
    <dataValidation sqref="F5:F13" showErrorMessage="1" showInputMessage="1" allowBlank="0" type="list">
      <formula1>$T$4:$T$11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3"/>
  <sheetViews>
    <sheetView workbookViewId="0">
      <selection activeCell="A1" sqref="A1"/>
    </sheetView>
  </sheetViews>
  <sheetFormatPr baseColWidth="8" defaultRowHeight="15"/>
  <cols>
    <col width="30" customWidth="1" min="1" max="1"/>
    <col width="20" customWidth="1" min="2" max="2"/>
    <col width="4" customWidth="1" min="3" max="3"/>
    <col width="16" customWidth="1" min="4" max="4"/>
    <col width="16" customWidth="1" min="5" max="5"/>
  </cols>
  <sheetData>
    <row r="1" ht="26" customHeight="1">
      <c r="A1" s="1" t="inlineStr">
        <is>
          <t>RESUMEN DE GASTOS - NOTARÍA, REGISTRO E IMPUESTOS</t>
        </is>
      </c>
    </row>
    <row r="2"/>
    <row r="3">
      <c r="A3" s="4" t="inlineStr">
        <is>
          <t>INDICADOR</t>
        </is>
      </c>
      <c r="B3" s="4" t="inlineStr">
        <is>
          <t>VALOR</t>
        </is>
      </c>
      <c r="D3" s="3" t="inlineStr">
        <is>
          <t>Concepto</t>
        </is>
      </c>
      <c r="E3" s="3" t="inlineStr">
        <is>
          <t>Importe (€)</t>
        </is>
      </c>
    </row>
    <row r="4">
      <c r="A4" s="28" t="inlineStr">
        <is>
          <t>Total Precio Compraventa</t>
        </is>
      </c>
      <c r="B4" s="38">
        <f>'Desglose Gastos'!H14</f>
        <v/>
      </c>
      <c r="D4" s="5" t="inlineStr">
        <is>
          <t>Notaría</t>
        </is>
      </c>
      <c r="E4" s="49">
        <f>B5</f>
        <v/>
      </c>
    </row>
    <row r="5">
      <c r="A5" s="30" t="inlineStr">
        <is>
          <t>Total Gastos Notaría</t>
        </is>
      </c>
      <c r="B5" s="43">
        <f>'Desglose Gastos'!J14</f>
        <v/>
      </c>
      <c r="D5" s="13" t="inlineStr">
        <is>
          <t>Registro</t>
        </is>
      </c>
      <c r="E5" s="50">
        <f>B6</f>
        <v/>
      </c>
    </row>
    <row r="6">
      <c r="A6" s="28" t="inlineStr">
        <is>
          <t>Total Gastos Registro</t>
        </is>
      </c>
      <c r="B6" s="38">
        <f>'Desglose Gastos'!L14</f>
        <v/>
      </c>
      <c r="D6" s="5" t="inlineStr">
        <is>
          <t>Gestoría</t>
        </is>
      </c>
      <c r="E6" s="49">
        <f>B7</f>
        <v/>
      </c>
    </row>
    <row r="7">
      <c r="A7" s="30" t="inlineStr">
        <is>
          <t>Total Gestoría</t>
        </is>
      </c>
      <c r="B7" s="43">
        <f>'Desglose Gastos'!M14</f>
        <v/>
      </c>
      <c r="D7" s="13" t="inlineStr">
        <is>
          <t>ITP/IVA</t>
        </is>
      </c>
      <c r="E7" s="50">
        <f>B8</f>
        <v/>
      </c>
    </row>
    <row r="8">
      <c r="A8" s="28" t="inlineStr">
        <is>
          <t>Total ITP/IVA</t>
        </is>
      </c>
      <c r="B8" s="38">
        <f>'Desglose Gastos'!O14</f>
        <v/>
      </c>
    </row>
    <row r="9">
      <c r="A9" s="30" t="inlineStr">
        <is>
          <t>Total Gastos Globales</t>
        </is>
      </c>
      <c r="B9" s="43">
        <f>'Desglose Gastos'!P14</f>
        <v/>
      </c>
    </row>
    <row r="10">
      <c r="A10" s="28" t="inlineStr">
        <is>
          <t>% Medio sobre Precio</t>
        </is>
      </c>
      <c r="B10" s="41">
        <f>'Desglose Gastos'!Q14</f>
        <v/>
      </c>
    </row>
    <row r="11">
      <c r="A11" s="30" t="inlineStr">
        <is>
          <t>Nº Total Operaciones</t>
        </is>
      </c>
      <c r="B11" s="32">
        <f>COUNTA('Desglose Gastos'!B5:B13)</f>
        <v/>
      </c>
    </row>
    <row r="12"/>
    <row r="13"/>
    <row r="14">
      <c r="A14" s="22" t="inlineStr">
        <is>
          <t>Comprador</t>
        </is>
      </c>
      <c r="B14" s="22" t="inlineStr">
        <is>
          <t>Notaría (€)</t>
        </is>
      </c>
      <c r="C14" s="22" t="inlineStr">
        <is>
          <t>Registro (€)</t>
        </is>
      </c>
      <c r="D14" s="22" t="inlineStr">
        <is>
          <t>Gestoría (€)</t>
        </is>
      </c>
      <c r="E14" s="22" t="inlineStr">
        <is>
          <t>ITP/IVA (€)</t>
        </is>
      </c>
    </row>
    <row r="15">
      <c r="A15" s="5">
        <f>'Desglose Gastos'!C5</f>
        <v/>
      </c>
      <c r="B15" s="49">
        <f>'Desglose Gastos'!J5</f>
        <v/>
      </c>
      <c r="C15" s="49">
        <f>'Desglose Gastos'!L5</f>
        <v/>
      </c>
      <c r="D15" s="49">
        <f>'Desglose Gastos'!M5</f>
        <v/>
      </c>
      <c r="E15" s="49">
        <f>'Desglose Gastos'!O5</f>
        <v/>
      </c>
    </row>
    <row r="16">
      <c r="A16" s="13">
        <f>'Desglose Gastos'!C6</f>
        <v/>
      </c>
      <c r="B16" s="50">
        <f>'Desglose Gastos'!J6</f>
        <v/>
      </c>
      <c r="C16" s="50">
        <f>'Desglose Gastos'!L6</f>
        <v/>
      </c>
      <c r="D16" s="50">
        <f>'Desglose Gastos'!M6</f>
        <v/>
      </c>
      <c r="E16" s="50">
        <f>'Desglose Gastos'!O6</f>
        <v/>
      </c>
    </row>
    <row r="17">
      <c r="A17" s="5">
        <f>'Desglose Gastos'!C7</f>
        <v/>
      </c>
      <c r="B17" s="49">
        <f>'Desglose Gastos'!J7</f>
        <v/>
      </c>
      <c r="C17" s="49">
        <f>'Desglose Gastos'!L7</f>
        <v/>
      </c>
      <c r="D17" s="49">
        <f>'Desglose Gastos'!M7</f>
        <v/>
      </c>
      <c r="E17" s="49">
        <f>'Desglose Gastos'!O7</f>
        <v/>
      </c>
    </row>
    <row r="18">
      <c r="A18" s="13">
        <f>'Desglose Gastos'!C8</f>
        <v/>
      </c>
      <c r="B18" s="50">
        <f>'Desglose Gastos'!J8</f>
        <v/>
      </c>
      <c r="C18" s="50">
        <f>'Desglose Gastos'!L8</f>
        <v/>
      </c>
      <c r="D18" s="50">
        <f>'Desglose Gastos'!M8</f>
        <v/>
      </c>
      <c r="E18" s="50">
        <f>'Desglose Gastos'!O8</f>
        <v/>
      </c>
    </row>
    <row r="19">
      <c r="A19" s="5">
        <f>'Desglose Gastos'!C9</f>
        <v/>
      </c>
      <c r="B19" s="49">
        <f>'Desglose Gastos'!J9</f>
        <v/>
      </c>
      <c r="C19" s="49">
        <f>'Desglose Gastos'!L9</f>
        <v/>
      </c>
      <c r="D19" s="49">
        <f>'Desglose Gastos'!M9</f>
        <v/>
      </c>
      <c r="E19" s="49">
        <f>'Desglose Gastos'!O9</f>
        <v/>
      </c>
    </row>
    <row r="20">
      <c r="A20" s="13">
        <f>'Desglose Gastos'!C10</f>
        <v/>
      </c>
      <c r="B20" s="50">
        <f>'Desglose Gastos'!J10</f>
        <v/>
      </c>
      <c r="C20" s="50">
        <f>'Desglose Gastos'!L10</f>
        <v/>
      </c>
      <c r="D20" s="50">
        <f>'Desglose Gastos'!M10</f>
        <v/>
      </c>
      <c r="E20" s="50">
        <f>'Desglose Gastos'!O10</f>
        <v/>
      </c>
    </row>
    <row r="21">
      <c r="A21" s="5">
        <f>'Desglose Gastos'!C11</f>
        <v/>
      </c>
      <c r="B21" s="49">
        <f>'Desglose Gastos'!J11</f>
        <v/>
      </c>
      <c r="C21" s="49">
        <f>'Desglose Gastos'!L11</f>
        <v/>
      </c>
      <c r="D21" s="49">
        <f>'Desglose Gastos'!M11</f>
        <v/>
      </c>
      <c r="E21" s="49">
        <f>'Desglose Gastos'!O11</f>
        <v/>
      </c>
    </row>
    <row r="22">
      <c r="A22" s="13">
        <f>'Desglose Gastos'!C12</f>
        <v/>
      </c>
      <c r="B22" s="50">
        <f>'Desglose Gastos'!J12</f>
        <v/>
      </c>
      <c r="C22" s="50">
        <f>'Desglose Gastos'!L12</f>
        <v/>
      </c>
      <c r="D22" s="50">
        <f>'Desglose Gastos'!M12</f>
        <v/>
      </c>
      <c r="E22" s="50">
        <f>'Desglose Gastos'!O12</f>
        <v/>
      </c>
    </row>
    <row r="23">
      <c r="A23" s="5">
        <f>'Desglose Gastos'!C13</f>
        <v/>
      </c>
      <c r="B23" s="49">
        <f>'Desglose Gastos'!J13</f>
        <v/>
      </c>
      <c r="C23" s="49">
        <f>'Desglose Gastos'!L13</f>
        <v/>
      </c>
      <c r="D23" s="49">
        <f>'Desglose Gastos'!M13</f>
        <v/>
      </c>
      <c r="E23" s="49">
        <f>'Desglose Gastos'!O13</f>
        <v/>
      </c>
    </row>
  </sheetData>
  <mergeCells count="1">
    <mergeCell ref="A1:H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cols>
    <col width="26" customWidth="1" min="1" max="1"/>
    <col width="90" customWidth="1" min="2" max="2"/>
  </cols>
  <sheetData>
    <row r="1" ht="26" customHeight="1">
      <c r="A1" s="1" t="inlineStr">
        <is>
          <t>INSTRUCCIONES DE USO</t>
        </is>
      </c>
    </row>
    <row r="2">
      <c r="A2" s="2" t="inlineStr">
        <is>
          <t>Guía rápida para el control de gastos de notaría, registro e impuestos en compraventas inmobiliarias</t>
        </is>
      </c>
    </row>
    <row r="3">
      <c r="A3" s="4" t="inlineStr">
        <is>
          <t>Apartado</t>
        </is>
      </c>
      <c r="B3" s="4" t="inlineStr">
        <is>
          <t>Descripción</t>
        </is>
      </c>
    </row>
    <row r="4" ht="45" customHeight="1">
      <c r="A4" s="33" t="inlineStr">
        <is>
          <t>Hoja 'Desglose Gastos'</t>
        </is>
      </c>
      <c r="B4" s="34" t="inlineStr">
        <is>
          <t>Contiene el listado detallado de operaciones de compraventa con el cálculo de gastos de notaría, registro, gestoría e impuestos (ITP/IVA). Las columnas amarillas (% arancel notaría, % arancel registro, gestoría) son editables.</t>
        </is>
      </c>
    </row>
    <row r="5" ht="45" customHeight="1">
      <c r="A5" s="35" t="inlineStr">
        <is>
          <t>Columna Comunidad Autónoma</t>
        </is>
      </c>
      <c r="B5" s="36" t="inlineStr">
        <is>
          <t>Seleccione la comunidad mediante la lista desplegable. El % de ITP para vivienda usada se obtiene automáticamente mediante VLOOKUP de la tabla de referencia (columnas T:U).</t>
        </is>
      </c>
    </row>
    <row r="6" ht="45" customHeight="1">
      <c r="A6" s="33" t="inlineStr">
        <is>
          <t>Columna Tipo Vivienda</t>
        </is>
      </c>
      <c r="B6" s="34" t="inlineStr">
        <is>
          <t>Seleccione 'Nueva' o 'Usada' mediante la lista desplegable. Si es Nueva se aplica IVA del 10%; si es Usada se aplica el % de ITP correspondiente a la comunidad autónoma.</t>
        </is>
      </c>
    </row>
    <row r="7" ht="45" customHeight="1">
      <c r="A7" s="35" t="inlineStr">
        <is>
          <t>Gastos Notaría y Registro</t>
        </is>
      </c>
      <c r="B7" s="36" t="inlineStr">
        <is>
          <t>Se calculan automáticamente multiplicando el precio de compraventa por el % de arancel indicado (celdas J y L).</t>
        </is>
      </c>
    </row>
    <row r="8" ht="45" customHeight="1">
      <c r="A8" s="33" t="inlineStr">
        <is>
          <t>Total Gastos y % sobre Precio</t>
        </is>
      </c>
      <c r="B8" s="34" t="inlineStr">
        <is>
          <t>La columna 'Total Gastos' suma notaría, registro, gestoría e ITP/IVA. La columna '% sobre Precio' indica el peso de los gastos sobre el precio de compraventa; en rojo si supera el 12%, en verde si es igual o inferior.</t>
        </is>
      </c>
    </row>
    <row r="9" ht="45" customHeight="1">
      <c r="A9" s="35" t="inlineStr">
        <is>
          <t>Fila de Totales</t>
        </is>
      </c>
      <c r="B9" s="36" t="inlineStr">
        <is>
          <t>Al final de la tabla se muestran los totales y estadísticas (precio medio, % medio de gastos, número de viviendas nuevas y usadas) mediante fórmulas SUM, AVERAGE y COUNTIF.</t>
        </is>
      </c>
    </row>
    <row r="10" ht="45" customHeight="1">
      <c r="A10" s="33" t="inlineStr">
        <is>
          <t>Hoja 'Resumen Dashboard'</t>
        </is>
      </c>
      <c r="B10" s="34" t="inlineStr">
        <is>
          <t>Muestra los indicadores clave agregados (totales por concepto) y dos gráficos: un gráfico circular con la distribución de gastos por concepto y un gráfico de barras apiladas con los gastos por vivienda.</t>
        </is>
      </c>
    </row>
    <row r="11" ht="45" customHeight="1">
      <c r="A11" s="35" t="inlineStr">
        <is>
          <t>Actualización de datos</t>
        </is>
      </c>
      <c r="B11" s="36" t="inlineStr">
        <is>
          <t>Añada nuevas filas en la hoja 'Desglose Gastos' respetando el formato; las fórmulas y los gráficos deben ajustarse manualmente a los nuevos rangos si se añaden filas adicionales.</t>
        </is>
      </c>
    </row>
    <row r="12" ht="45" customHeight="1">
      <c r="A12" s="33" t="inlineStr">
        <is>
          <t>Referencia Catastral y NIF</t>
        </is>
      </c>
      <c r="B12" s="34" t="inlineStr">
        <is>
          <t>Datos identificativos del inmueble y del comprador, exclusivamente informativos, no participan en los cálculos.</t>
        </is>
      </c>
    </row>
  </sheetData>
  <mergeCells count="2">
    <mergeCell ref="A1:D1"/>
    <mergeCell ref="A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2026-07-14T14:57:01Z</dcterms:created>
  <dcterms:modified xmlns:dcterms="http://purl.org/dc/terms/" xmlns:xsi="http://www.w3.org/2001/XMLSchema-instance" xsi:type="dcterms:W3CDTF">2026-07-14T14:57:01Z</dcterms:modified>
</cp:coreProperties>
</file>