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Derramas" sheetId="1" state="visible" r:id="rId1"/>
    <sheet xmlns:r="http://schemas.openxmlformats.org/officeDocument/2006/relationships" name="02_Resumen" sheetId="2" state="visible" r:id="rId2"/>
    <sheet xmlns:r="http://schemas.openxmlformats.org/officeDocument/2006/relationships" name="03_Instrucciones" sheetId="3" state="visible" r:id="rId3"/>
    <sheet xmlns:r="http://schemas.openxmlformats.org/officeDocument/2006/relationships" name="04_Lista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%"/>
  </numFmts>
  <fonts count="6">
    <font>
      <name val="Calibri"/>
      <family val="2"/>
      <color theme="1"/>
      <sz val="11"/>
      <scheme val="minor"/>
    </font>
    <font>
      <b val="1"/>
      <color rgb="001E293B"/>
      <sz val="15"/>
    </font>
    <font>
      <b val="1"/>
      <color rgb="00FFFFFF"/>
      <sz val="11"/>
    </font>
    <font>
      <color rgb="001F2937"/>
      <sz val="10"/>
    </font>
    <font>
      <b val="1"/>
      <color rgb="001F2937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5" fontId="0" fillId="3" borderId="0" pivotButton="0" quotePrefix="0" xfId="0"/>
    <xf numFmtId="0" fontId="0" fillId="3" borderId="0" pivotButton="0" quotePrefix="0" xfId="0"/>
    <xf numFmtId="0" fontId="3" fillId="4" borderId="1" applyAlignment="1" pivotButton="0" quotePrefix="0" xfId="0">
      <alignment horizontal="center" vertical="center" wrapText="1"/>
    </xf>
    <xf numFmtId="166" fontId="0" fillId="3" borderId="0" pivotButton="0" quotePrefix="0" xfId="0"/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0" fillId="5" borderId="0" pivotButton="0" quotePrefix="0" xfId="0"/>
    <xf numFmtId="0" fontId="0" fillId="5" borderId="0" pivotButton="0" quotePrefix="0" xfId="0"/>
    <xf numFmtId="166" fontId="0" fillId="5" borderId="0" pivotButton="0" quotePrefix="0" xfId="0"/>
    <xf numFmtId="0" fontId="0" fillId="6" borderId="1" pivotButton="0" quotePrefix="0" xfId="0"/>
    <xf numFmtId="0" fontId="4" fillId="0" borderId="1" applyAlignment="1" pivotButton="0" quotePrefix="0" xfId="0">
      <alignment horizontal="center" vertical="center" wrapText="1"/>
    </xf>
    <xf numFmtId="165" fontId="5" fillId="6" borderId="1" pivotButton="0" quotePrefix="0" xfId="0"/>
    <xf numFmtId="0" fontId="4" fillId="3" borderId="1" pivotButton="0" quotePrefix="0" xfId="0"/>
    <xf numFmtId="165" fontId="3" fillId="3" borderId="1" pivotButton="0" quotePrefix="0" xfId="0"/>
    <xf numFmtId="0" fontId="4" fillId="5" borderId="1" pivotButton="0" quotePrefix="0" xfId="0"/>
    <xf numFmtId="165" fontId="3" fillId="5" borderId="1" pivotButton="0" quotePrefix="0" xfId="0"/>
    <xf numFmtId="1" fontId="3" fillId="5" borderId="1" pivotButton="0" quotePrefix="0" xfId="0"/>
    <xf numFmtId="1" fontId="3" fillId="3" borderId="1" pivotButton="0" quotePrefix="0" xfId="0"/>
    <xf numFmtId="166" fontId="3" fillId="5" borderId="1" pivotButton="0" quotePrefix="0" xfId="0"/>
    <xf numFmtId="0" fontId="5" fillId="6" borderId="1" pivotButton="0" quotePrefix="0" xfId="0"/>
    <xf numFmtId="0" fontId="0" fillId="2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3" fillId="3" borderId="1" pivotButton="0" quotePrefix="0" xfId="0"/>
    <xf numFmtId="166" fontId="3" fillId="3" borderId="1" pivotButton="0" quotePrefix="0" xfId="0"/>
    <xf numFmtId="0" fontId="3" fillId="5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2" fillId="6" borderId="1" pivotButton="0" quotePrefix="0" xfId="0"/>
    <xf numFmtId="0" fontId="5" fillId="6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CA5A5"/>
        </patternFill>
      </fill>
    </dxf>
    <dxf>
      <font>
        <b val="1"/>
        <color rgb="0016A34A"/>
      </font>
      <fill>
        <patternFill patternType="solid">
          <fgColor rgb="00BBF7D0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Reparto de derramas por estado de pago</a:t>
            </a:r>
          </a:p>
        </rich>
      </tx>
    </title>
    <plotArea>
      <pieChart>
        <varyColors val="1"/>
        <ser>
          <idx val="0"/>
          <order val="0"/>
          <tx>
            <strRef>
              <f>'02_Resumen'!C15</f>
            </strRef>
          </tx>
          <spPr>
            <a:ln xmlns:a="http://schemas.openxmlformats.org/drawingml/2006/main">
              <a:prstDash val="solid"/>
            </a:ln>
          </spPr>
          <cat>
            <numRef>
              <f>'02_Resumen'!$A$16:$A$18</f>
            </numRef>
          </cat>
          <val>
            <numRef>
              <f>'02_Resumen'!$C$16:$C$18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Importe pendiente por vivienda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'02_Resumen'!B30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'02_Resumen'!$A$31:$A$40</f>
            </numRef>
          </cat>
          <val>
            <numRef>
              <f>'02_Resumen'!$B$31:$B$40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Propietario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 pendiente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Importe pendiente por comunidad / edificio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'02_Resumen'!B21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'02_Resumen'!$A$22:$A$27</f>
            </numRef>
          </cat>
          <val>
            <numRef>
              <f>'02_Resumen'!$B$22:$B$27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 pendiente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Edificio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36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6" customWidth="1" min="2" max="2"/>
    <col width="16" customWidth="1" min="3" max="3"/>
    <col width="20" customWidth="1" min="4" max="4"/>
    <col width="30" customWidth="1" min="5" max="5"/>
    <col width="11" customWidth="1" min="6" max="6"/>
    <col width="18" customWidth="1" min="7" max="7"/>
    <col width="12" customWidth="1" min="8" max="8"/>
    <col width="22" customWidth="1" min="9" max="9"/>
    <col width="16" customWidth="1" min="10" max="10"/>
    <col width="16" customWidth="1" min="11" max="11"/>
    <col width="15" customWidth="1" min="12" max="12"/>
    <col width="15" customWidth="1" min="13" max="13"/>
    <col width="12" customWidth="1" min="14" max="14"/>
    <col width="12" customWidth="1" min="15" max="15"/>
    <col width="12" customWidth="1" min="16" max="16"/>
    <col width="15" customWidth="1" min="17" max="17"/>
    <col width="10" customWidth="1" min="18" max="18"/>
    <col width="26" customWidth="1" min="19" max="19"/>
  </cols>
  <sheetData>
    <row r="1" ht="26" customHeight="1">
      <c r="A1" s="1" t="inlineStr">
        <is>
          <t>DERRAMA EXTRAORDINARIA DE COMUNIDAD DE VECINOS - REGISTRO DE PROPIETARIOS</t>
        </is>
      </c>
    </row>
    <row r="2">
      <c r="A2" s="2" t="inlineStr">
        <is>
          <t>ID derrama</t>
        </is>
      </c>
      <c r="B2" s="2" t="inlineStr">
        <is>
          <t>Fecha acuerdo junta</t>
        </is>
      </c>
      <c r="C2" s="2" t="inlineStr">
        <is>
          <t>Fecha vencimiento</t>
        </is>
      </c>
      <c r="D2" s="2" t="inlineStr">
        <is>
          <t>Comunidad / Edificio</t>
        </is>
      </c>
      <c r="E2" s="2" t="inlineStr">
        <is>
          <t>Dirección inmueble</t>
        </is>
      </c>
      <c r="F2" s="2" t="inlineStr">
        <is>
          <t>Piso / puerta</t>
        </is>
      </c>
      <c r="G2" s="2" t="inlineStr">
        <is>
          <t>Propietario</t>
        </is>
      </c>
      <c r="H2" s="2" t="inlineStr">
        <is>
          <t>NIF</t>
        </is>
      </c>
      <c r="I2" s="2" t="inlineStr">
        <is>
          <t>Referencia catastral</t>
        </is>
      </c>
      <c r="J2" s="2" t="inlineStr">
        <is>
          <t>Concepto derrama</t>
        </is>
      </c>
      <c r="K2" s="2" t="inlineStr">
        <is>
          <t>Importe total derrama</t>
        </is>
      </c>
      <c r="L2" s="2" t="inlineStr">
        <is>
          <t>Cuota participación %</t>
        </is>
      </c>
      <c r="M2" s="2" t="inlineStr">
        <is>
          <t>Importe asignado</t>
        </is>
      </c>
      <c r="N2" s="2" t="inlineStr">
        <is>
          <t>Pagado €</t>
        </is>
      </c>
      <c r="O2" s="2" t="inlineStr">
        <is>
          <t>Pendiente €</t>
        </is>
      </c>
      <c r="P2" s="2" t="inlineStr">
        <is>
          <t>Estado</t>
        </is>
      </c>
      <c r="Q2" s="2" t="inlineStr">
        <is>
          <t>Forma de pago</t>
        </is>
      </c>
      <c r="R2" s="2" t="inlineStr">
        <is>
          <t>% pagado</t>
        </is>
      </c>
      <c r="S2" s="2" t="inlineStr">
        <is>
          <t>Observaciones</t>
        </is>
      </c>
    </row>
    <row r="3">
      <c r="A3" s="3" t="inlineStr">
        <is>
          <t>DER-001</t>
        </is>
      </c>
      <c r="B3" s="4" t="inlineStr">
        <is>
          <t>12/01/2026</t>
        </is>
      </c>
      <c r="C3" s="4" t="inlineStr">
        <is>
          <t>15/03/2026</t>
        </is>
      </c>
      <c r="D3" s="5" t="inlineStr">
        <is>
          <t>Edificio Mayor 12</t>
        </is>
      </c>
      <c r="E3" s="5" t="inlineStr">
        <is>
          <t>Calle Mayor 12 3ºB, Madrid</t>
        </is>
      </c>
      <c r="F3" s="3" t="inlineStr">
        <is>
          <t>3ºB</t>
        </is>
      </c>
      <c r="G3" s="5" t="inlineStr">
        <is>
          <t>María García</t>
        </is>
      </c>
      <c r="H3" s="3" t="inlineStr">
        <is>
          <t>12345678Z</t>
        </is>
      </c>
      <c r="I3" s="3" t="inlineStr">
        <is>
          <t>9872023VK4797S0001WX</t>
        </is>
      </c>
      <c r="J3" s="5" t="inlineStr">
        <is>
          <t>Ascensor</t>
        </is>
      </c>
      <c r="K3" s="6" t="n">
        <v>3500</v>
      </c>
      <c r="L3" s="7" t="n">
        <v>0.08500000000000001</v>
      </c>
      <c r="M3" s="8">
        <f>ROUND(K3*L3,2)</f>
        <v/>
      </c>
      <c r="N3" s="6" t="n">
        <v>297.5</v>
      </c>
      <c r="O3" s="8">
        <f>M3-N3</f>
        <v/>
      </c>
      <c r="P3" s="9">
        <f>IF(O3&lt;=0,"Pagada",IF(N3&gt;0,"Parcial","Pendiente"))</f>
        <v/>
      </c>
      <c r="Q3" s="10" t="inlineStr">
        <is>
          <t>Transferencia</t>
        </is>
      </c>
      <c r="R3" s="11">
        <f>IFERROR(N3/M3,0)</f>
        <v/>
      </c>
      <c r="S3" s="5" t="inlineStr">
        <is>
          <t>Acta de junta adjunta</t>
        </is>
      </c>
    </row>
    <row r="4">
      <c r="A4" s="12" t="inlineStr">
        <is>
          <t>DER-002</t>
        </is>
      </c>
      <c r="B4" s="13" t="inlineStr">
        <is>
          <t>12/01/2026</t>
        </is>
      </c>
      <c r="C4" s="13" t="inlineStr">
        <is>
          <t>15/03/2026</t>
        </is>
      </c>
      <c r="D4" s="14" t="inlineStr">
        <is>
          <t>Edificio Diagonal 405</t>
        </is>
      </c>
      <c r="E4" s="14" t="inlineStr">
        <is>
          <t>Av. Diagonal 405 2ºA, Barcelona</t>
        </is>
      </c>
      <c r="F4" s="12" t="inlineStr">
        <is>
          <t>2ºA</t>
        </is>
      </c>
      <c r="G4" s="14" t="inlineStr">
        <is>
          <t>Antonio López</t>
        </is>
      </c>
      <c r="H4" s="12" t="inlineStr">
        <is>
          <t>87654321X</t>
        </is>
      </c>
      <c r="I4" s="12" t="inlineStr">
        <is>
          <t>1234567VK4712A0002ZQ</t>
        </is>
      </c>
      <c r="J4" s="14" t="inlineStr">
        <is>
          <t>Fachada</t>
        </is>
      </c>
      <c r="K4" s="6" t="n">
        <v>4200</v>
      </c>
      <c r="L4" s="7" t="n">
        <v>0.1</v>
      </c>
      <c r="M4" s="15">
        <f>ROUND(K4*L4,2)</f>
        <v/>
      </c>
      <c r="N4" s="6" t="n">
        <v>200</v>
      </c>
      <c r="O4" s="15">
        <f>M4-N4</f>
        <v/>
      </c>
      <c r="P4" s="16">
        <f>IF(O4&lt;=0,"Pagada",IF(N4&gt;0,"Parcial","Pendiente"))</f>
        <v/>
      </c>
      <c r="Q4" s="10" t="inlineStr">
        <is>
          <t>Bizum</t>
        </is>
      </c>
      <c r="R4" s="17">
        <f>IFERROR(N4/M4,0)</f>
        <v/>
      </c>
      <c r="S4" s="14" t="inlineStr">
        <is>
          <t>Pago parcial pendiente de completar</t>
        </is>
      </c>
    </row>
    <row r="5">
      <c r="A5" s="3" t="inlineStr">
        <is>
          <t>DER-003</t>
        </is>
      </c>
      <c r="B5" s="4" t="inlineStr">
        <is>
          <t>20/01/2026</t>
        </is>
      </c>
      <c r="C5" s="4" t="inlineStr">
        <is>
          <t>20/04/2026</t>
        </is>
      </c>
      <c r="D5" s="5" t="inlineStr">
        <is>
          <t>Edificio Sierpes 8</t>
        </is>
      </c>
      <c r="E5" s="5" t="inlineStr">
        <is>
          <t>Calle Sierpes 8 1ºC, Sevilla</t>
        </is>
      </c>
      <c r="F5" s="3" t="inlineStr">
        <is>
          <t>1ºC</t>
        </is>
      </c>
      <c r="G5" s="5" t="inlineStr">
        <is>
          <t>Carmen Ruiz</t>
        </is>
      </c>
      <c r="H5" s="3" t="inlineStr">
        <is>
          <t>11223344B</t>
        </is>
      </c>
      <c r="I5" s="3" t="inlineStr">
        <is>
          <t>5647382VK4711S0003RT</t>
        </is>
      </c>
      <c r="J5" s="5" t="inlineStr">
        <is>
          <t>Cubierta</t>
        </is>
      </c>
      <c r="K5" s="6" t="n">
        <v>2800</v>
      </c>
      <c r="L5" s="7" t="n">
        <v>0.0625</v>
      </c>
      <c r="M5" s="8">
        <f>ROUND(K5*L5,2)</f>
        <v/>
      </c>
      <c r="N5" s="6" t="n">
        <v>0</v>
      </c>
      <c r="O5" s="8">
        <f>M5-N5</f>
        <v/>
      </c>
      <c r="P5" s="9">
        <f>IF(O5&lt;=0,"Pagada",IF(N5&gt;0,"Parcial","Pendiente"))</f>
        <v/>
      </c>
      <c r="Q5" s="10" t="inlineStr">
        <is>
          <t>Domiciliación</t>
        </is>
      </c>
      <c r="R5" s="11">
        <f>IFERROR(N5/M5,0)</f>
        <v/>
      </c>
      <c r="S5" s="5" t="inlineStr">
        <is>
          <t>Pendiente de aviso de cobro</t>
        </is>
      </c>
    </row>
    <row r="6">
      <c r="A6" s="12" t="inlineStr">
        <is>
          <t>DER-004</t>
        </is>
      </c>
      <c r="B6" s="13" t="inlineStr">
        <is>
          <t>20/01/2026</t>
        </is>
      </c>
      <c r="C6" s="13" t="inlineStr">
        <is>
          <t>20/04/2026</t>
        </is>
      </c>
      <c r="D6" s="14" t="inlineStr">
        <is>
          <t>Edificio Colón 22</t>
        </is>
      </c>
      <c r="E6" s="14" t="inlineStr">
        <is>
          <t>Calle Colón 22 4ºD, Valencia</t>
        </is>
      </c>
      <c r="F6" s="12" t="inlineStr">
        <is>
          <t>4ºD</t>
        </is>
      </c>
      <c r="G6" s="14" t="inlineStr">
        <is>
          <t>José Martínez</t>
        </is>
      </c>
      <c r="H6" s="12" t="inlineStr">
        <is>
          <t>55667788N</t>
        </is>
      </c>
      <c r="I6" s="12" t="inlineStr">
        <is>
          <t>7364527VK4720D0004MN</t>
        </is>
      </c>
      <c r="J6" s="14" t="inlineStr">
        <is>
          <t>Bajantes</t>
        </is>
      </c>
      <c r="K6" s="6" t="n">
        <v>1500</v>
      </c>
      <c r="L6" s="7" t="n">
        <v>0.05</v>
      </c>
      <c r="M6" s="15">
        <f>ROUND(K6*L6,2)</f>
        <v/>
      </c>
      <c r="N6" s="6" t="n">
        <v>75</v>
      </c>
      <c r="O6" s="15">
        <f>M6-N6</f>
        <v/>
      </c>
      <c r="P6" s="16">
        <f>IF(O6&lt;=0,"Pagada",IF(N6&gt;0,"Parcial","Pendiente"))</f>
        <v/>
      </c>
      <c r="Q6" s="10" t="inlineStr">
        <is>
          <t>Efectivo</t>
        </is>
      </c>
      <c r="R6" s="17">
        <f>IFERROR(N6/M6,0)</f>
        <v/>
      </c>
      <c r="S6" s="14" t="inlineStr">
        <is>
          <t>Pagado en su totalidad</t>
        </is>
      </c>
    </row>
    <row r="7">
      <c r="A7" s="3" t="inlineStr">
        <is>
          <t>DER-005</t>
        </is>
      </c>
      <c r="B7" s="4" t="inlineStr">
        <is>
          <t>05/02/2026</t>
        </is>
      </c>
      <c r="C7" s="4" t="inlineStr">
        <is>
          <t>05/05/2026</t>
        </is>
      </c>
      <c r="D7" s="5" t="inlineStr">
        <is>
          <t>Edificio Castellana 180</t>
        </is>
      </c>
      <c r="E7" s="5" t="inlineStr">
        <is>
          <t>Paseo de la Castellana 180, Madrid</t>
        </is>
      </c>
      <c r="F7" s="3" t="inlineStr">
        <is>
          <t>6ºC</t>
        </is>
      </c>
      <c r="G7" s="5" t="inlineStr">
        <is>
          <t>Laura Fernández</t>
        </is>
      </c>
      <c r="H7" s="3" t="inlineStr">
        <is>
          <t>99887766T</t>
        </is>
      </c>
      <c r="I7" s="3" t="inlineStr">
        <is>
          <t>8827364VK4715C0005LP</t>
        </is>
      </c>
      <c r="J7" s="5" t="inlineStr">
        <is>
          <t>ITE/IEE</t>
        </is>
      </c>
      <c r="K7" s="6" t="n">
        <v>4500</v>
      </c>
      <c r="L7" s="7" t="n">
        <v>0.12</v>
      </c>
      <c r="M7" s="8">
        <f>ROUND(K7*L7,2)</f>
        <v/>
      </c>
      <c r="N7" s="6" t="n">
        <v>300</v>
      </c>
      <c r="O7" s="8">
        <f>M7-N7</f>
        <v/>
      </c>
      <c r="P7" s="9">
        <f>IF(O7&lt;=0,"Pagada",IF(N7&gt;0,"Parcial","Pendiente"))</f>
        <v/>
      </c>
      <c r="Q7" s="10" t="inlineStr">
        <is>
          <t>Transferencia</t>
        </is>
      </c>
      <c r="R7" s="11">
        <f>IFERROR(N7/M7,0)</f>
        <v/>
      </c>
      <c r="S7" s="5" t="inlineStr">
        <is>
          <t>Segundo plazo pendiente</t>
        </is>
      </c>
    </row>
    <row r="8">
      <c r="A8" s="12" t="inlineStr">
        <is>
          <t>DER-006</t>
        </is>
      </c>
      <c r="B8" s="13" t="inlineStr">
        <is>
          <t>05/02/2026</t>
        </is>
      </c>
      <c r="C8" s="13" t="inlineStr">
        <is>
          <t>05/05/2026</t>
        </is>
      </c>
      <c r="D8" s="14" t="inlineStr">
        <is>
          <t>Edificio Larios 15</t>
        </is>
      </c>
      <c r="E8" s="14" t="inlineStr">
        <is>
          <t>Calle Larios 15 5ºA, Málaga</t>
        </is>
      </c>
      <c r="F8" s="12" t="inlineStr">
        <is>
          <t>5ºA</t>
        </is>
      </c>
      <c r="G8" s="14" t="inlineStr">
        <is>
          <t>Manuel Sánchez</t>
        </is>
      </c>
      <c r="H8" s="12" t="inlineStr">
        <is>
          <t>44556677E</t>
        </is>
      </c>
      <c r="I8" s="12" t="inlineStr">
        <is>
          <t>3928475VK4718M0006OP</t>
        </is>
      </c>
      <c r="J8" s="14" t="inlineStr">
        <is>
          <t>Accesibilidad</t>
        </is>
      </c>
      <c r="K8" s="6" t="n">
        <v>3900</v>
      </c>
      <c r="L8" s="7" t="n">
        <v>0.0975</v>
      </c>
      <c r="M8" s="15">
        <f>ROUND(K8*L8,2)</f>
        <v/>
      </c>
      <c r="N8" s="6" t="n">
        <v>0</v>
      </c>
      <c r="O8" s="15">
        <f>M8-N8</f>
        <v/>
      </c>
      <c r="P8" s="16">
        <f>IF(O8&lt;=0,"Pagada",IF(N8&gt;0,"Parcial","Pendiente"))</f>
        <v/>
      </c>
      <c r="Q8" s="10" t="inlineStr">
        <is>
          <t>Domiciliación</t>
        </is>
      </c>
      <c r="R8" s="17">
        <f>IFERROR(N8/M8,0)</f>
        <v/>
      </c>
      <c r="S8" s="14" t="inlineStr">
        <is>
          <t>Sin respuesta del propietario</t>
        </is>
      </c>
    </row>
    <row r="9">
      <c r="A9" s="3" t="inlineStr">
        <is>
          <t>DER-007</t>
        </is>
      </c>
      <c r="B9" s="4" t="inlineStr">
        <is>
          <t>12/01/2026</t>
        </is>
      </c>
      <c r="C9" s="4" t="inlineStr">
        <is>
          <t>15/03/2026</t>
        </is>
      </c>
      <c r="D9" s="5" t="inlineStr">
        <is>
          <t>Edificio Mayor 12</t>
        </is>
      </c>
      <c r="E9" s="5" t="inlineStr">
        <is>
          <t>Calle Mayor 12 1ºA, Madrid</t>
        </is>
      </c>
      <c r="F9" s="3" t="inlineStr">
        <is>
          <t>1ºA</t>
        </is>
      </c>
      <c r="G9" s="5" t="inlineStr">
        <is>
          <t>Ana Torres</t>
        </is>
      </c>
      <c r="H9" s="3" t="inlineStr">
        <is>
          <t>33445566R</t>
        </is>
      </c>
      <c r="I9" s="3" t="inlineStr">
        <is>
          <t>9872024VK4797S0007WY</t>
        </is>
      </c>
      <c r="J9" s="5" t="inlineStr">
        <is>
          <t>Ascensor</t>
        </is>
      </c>
      <c r="K9" s="6" t="n">
        <v>3500</v>
      </c>
      <c r="L9" s="7" t="n">
        <v>0.045</v>
      </c>
      <c r="M9" s="8">
        <f>ROUND(K9*L9,2)</f>
        <v/>
      </c>
      <c r="N9" s="6" t="n">
        <v>157.5</v>
      </c>
      <c r="O9" s="8">
        <f>M9-N9</f>
        <v/>
      </c>
      <c r="P9" s="9">
        <f>IF(O9&lt;=0,"Pagada",IF(N9&gt;0,"Parcial","Pendiente"))</f>
        <v/>
      </c>
      <c r="Q9" s="10" t="inlineStr">
        <is>
          <t>Bizum</t>
        </is>
      </c>
      <c r="R9" s="11">
        <f>IFERROR(N9/M9,0)</f>
        <v/>
      </c>
      <c r="S9" s="5" t="inlineStr">
        <is>
          <t>Pagado en su totalidad</t>
        </is>
      </c>
    </row>
    <row r="10">
      <c r="A10" s="12" t="inlineStr">
        <is>
          <t>DER-008</t>
        </is>
      </c>
      <c r="B10" s="13" t="inlineStr">
        <is>
          <t>12/01/2026</t>
        </is>
      </c>
      <c r="C10" s="13" t="inlineStr">
        <is>
          <t>15/03/2026</t>
        </is>
      </c>
      <c r="D10" s="14" t="inlineStr">
        <is>
          <t>Edificio Diagonal 405</t>
        </is>
      </c>
      <c r="E10" s="14" t="inlineStr">
        <is>
          <t>Av. Diagonal 405 3ºB, Barcelona</t>
        </is>
      </c>
      <c r="F10" s="12" t="inlineStr">
        <is>
          <t>3ºB</t>
        </is>
      </c>
      <c r="G10" s="14" t="inlineStr">
        <is>
          <t>David Romero</t>
        </is>
      </c>
      <c r="H10" s="12" t="inlineStr">
        <is>
          <t>22334455W</t>
        </is>
      </c>
      <c r="I10" s="12" t="inlineStr">
        <is>
          <t>1234568VK4712A0008ZR</t>
        </is>
      </c>
      <c r="J10" s="14" t="inlineStr">
        <is>
          <t>Fachada</t>
        </is>
      </c>
      <c r="K10" s="6" t="n">
        <v>4200</v>
      </c>
      <c r="L10" s="7" t="n">
        <v>0.14</v>
      </c>
      <c r="M10" s="15">
        <f>ROUND(K10*L10,2)</f>
        <v/>
      </c>
      <c r="N10" s="6" t="n">
        <v>250</v>
      </c>
      <c r="O10" s="15">
        <f>M10-N10</f>
        <v/>
      </c>
      <c r="P10" s="16">
        <f>IF(O10&lt;=0,"Pagada",IF(N10&gt;0,"Parcial","Pendiente"))</f>
        <v/>
      </c>
      <c r="Q10" s="10" t="inlineStr">
        <is>
          <t>Transferencia</t>
        </is>
      </c>
      <c r="R10" s="17">
        <f>IFERROR(N10/M10,0)</f>
        <v/>
      </c>
      <c r="S10" s="14" t="inlineStr">
        <is>
          <t>Pago parcial recibido</t>
        </is>
      </c>
    </row>
    <row r="11">
      <c r="A11" s="3" t="inlineStr">
        <is>
          <t>DER-009</t>
        </is>
      </c>
      <c r="B11" s="4" t="inlineStr">
        <is>
          <t>20/01/2026</t>
        </is>
      </c>
      <c r="C11" s="4" t="inlineStr">
        <is>
          <t>20/04/2026</t>
        </is>
      </c>
      <c r="D11" s="5" t="inlineStr">
        <is>
          <t>Edificio Sierpes 8</t>
        </is>
      </c>
      <c r="E11" s="5" t="inlineStr">
        <is>
          <t>Calle Sierpes 8 2ºD, Sevilla</t>
        </is>
      </c>
      <c r="F11" s="3" t="inlineStr">
        <is>
          <t>2ºD</t>
        </is>
      </c>
      <c r="G11" s="5" t="inlineStr">
        <is>
          <t>Elena Navarro</t>
        </is>
      </c>
      <c r="H11" s="3" t="inlineStr">
        <is>
          <t>66778899Q</t>
        </is>
      </c>
      <c r="I11" s="3" t="inlineStr">
        <is>
          <t>5647383VK4711S0009RU</t>
        </is>
      </c>
      <c r="J11" s="5" t="inlineStr">
        <is>
          <t>Reparación portal</t>
        </is>
      </c>
      <c r="K11" s="6" t="n">
        <v>900</v>
      </c>
      <c r="L11" s="7" t="n">
        <v>0.055</v>
      </c>
      <c r="M11" s="8">
        <f>ROUND(K11*L11,2)</f>
        <v/>
      </c>
      <c r="N11" s="6" t="n">
        <v>49.5</v>
      </c>
      <c r="O11" s="8">
        <f>M11-N11</f>
        <v/>
      </c>
      <c r="P11" s="9">
        <f>IF(O11&lt;=0,"Pagada",IF(N11&gt;0,"Parcial","Pendiente"))</f>
        <v/>
      </c>
      <c r="Q11" s="10" t="inlineStr">
        <is>
          <t>Efectivo</t>
        </is>
      </c>
      <c r="R11" s="11">
        <f>IFERROR(N11/M11,0)</f>
        <v/>
      </c>
      <c r="S11" s="5" t="inlineStr">
        <is>
          <t>Pagado en su totalidad</t>
        </is>
      </c>
    </row>
    <row r="12">
      <c r="A12" s="12" t="inlineStr">
        <is>
          <t>DER-010</t>
        </is>
      </c>
      <c r="B12" s="13" t="inlineStr">
        <is>
          <t>20/01/2026</t>
        </is>
      </c>
      <c r="C12" s="13" t="inlineStr">
        <is>
          <t>20/04/2026</t>
        </is>
      </c>
      <c r="D12" s="14" t="inlineStr">
        <is>
          <t>Edificio Colón 22</t>
        </is>
      </c>
      <c r="E12" s="14" t="inlineStr">
        <is>
          <t>Calle Colón 22 1ºA, Valencia</t>
        </is>
      </c>
      <c r="F12" s="12" t="inlineStr">
        <is>
          <t>1ºA</t>
        </is>
      </c>
      <c r="G12" s="14" t="inlineStr">
        <is>
          <t>Javier Gil</t>
        </is>
      </c>
      <c r="H12" s="12" t="inlineStr">
        <is>
          <t>77889900P</t>
        </is>
      </c>
      <c r="I12" s="12" t="inlineStr">
        <is>
          <t>7364528VK4720D0010MO</t>
        </is>
      </c>
      <c r="J12" s="14" t="inlineStr">
        <is>
          <t>Bajantes</t>
        </is>
      </c>
      <c r="K12" s="6" t="n">
        <v>1500</v>
      </c>
      <c r="L12" s="7" t="n">
        <v>0.07000000000000001</v>
      </c>
      <c r="M12" s="15">
        <f>ROUND(K12*L12,2)</f>
        <v/>
      </c>
      <c r="N12" s="6" t="n">
        <v>0</v>
      </c>
      <c r="O12" s="15">
        <f>M12-N12</f>
        <v/>
      </c>
      <c r="P12" s="16">
        <f>IF(O12&lt;=0,"Pagada",IF(N12&gt;0,"Parcial","Pendiente"))</f>
        <v/>
      </c>
      <c r="Q12" s="10" t="inlineStr">
        <is>
          <t>Domiciliación</t>
        </is>
      </c>
      <c r="R12" s="17">
        <f>IFERROR(N12/M12,0)</f>
        <v/>
      </c>
      <c r="S12" s="14" t="inlineStr">
        <is>
          <t>Pendiente de aviso de cobro</t>
        </is>
      </c>
    </row>
    <row r="13">
      <c r="A13" s="18" t="inlineStr"/>
      <c r="B13" s="18" t="inlineStr"/>
      <c r="C13" s="18" t="inlineStr"/>
      <c r="D13" s="18" t="inlineStr"/>
      <c r="E13" s="18" t="inlineStr"/>
      <c r="F13" s="18" t="inlineStr"/>
      <c r="G13" s="18" t="inlineStr"/>
      <c r="H13" s="18" t="inlineStr"/>
      <c r="I13" s="18" t="inlineStr"/>
      <c r="J13" s="19" t="inlineStr">
        <is>
          <t>TOTALES</t>
        </is>
      </c>
      <c r="K13" s="20">
        <f>SUM(K3:K12)</f>
        <v/>
      </c>
      <c r="L13" s="18" t="inlineStr"/>
      <c r="M13" s="20">
        <f>SUM(M3:M12)</f>
        <v/>
      </c>
      <c r="N13" s="20">
        <f>SUM(N3:N12)</f>
        <v/>
      </c>
      <c r="O13" s="20">
        <f>SUM(O3:O12)</f>
        <v/>
      </c>
      <c r="P13" s="18" t="inlineStr"/>
      <c r="Q13" s="18" t="inlineStr"/>
      <c r="R13" s="18" t="inlineStr"/>
      <c r="S13" s="18" t="inlineStr"/>
    </row>
  </sheetData>
  <mergeCells count="1">
    <mergeCell ref="A1:S1"/>
  </mergeCells>
  <conditionalFormatting sqref="O3:O12">
    <cfRule type="expression" priority="1" dxfId="0" stopIfTrue="1">
      <formula>O3&gt;0</formula>
    </cfRule>
    <cfRule type="expression" priority="2" dxfId="1" stopIfTrue="1">
      <formula>O3&lt;=0</formula>
    </cfRule>
  </conditionalFormatting>
  <conditionalFormatting sqref="P3:P12">
    <cfRule type="expression" priority="3" dxfId="2" stopIfTrue="1">
      <formula>P3="Pendiente"</formula>
    </cfRule>
    <cfRule type="expression" priority="4" dxfId="3" stopIfTrue="1">
      <formula>P3="Pagada"</formula>
    </cfRule>
  </conditionalFormatting>
  <dataValidations count="3">
    <dataValidation sqref="P3:P12" showErrorMessage="1" showInputMessage="1" allowBlank="1" type="list">
      <formula1>"Pendiente,Parcial,Pagada"</formula1>
    </dataValidation>
    <dataValidation sqref="Q3:Q12" showErrorMessage="1" showInputMessage="1" allowBlank="1" type="list">
      <formula1>=04_Listas!$B$3:$B$6</formula1>
    </dataValidation>
    <dataValidation sqref="J3:J12" showErrorMessage="1" showInputMessage="1" allowBlank="1" type="list">
      <formula1>=04_Listas!$C$3:$C$9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</cols>
  <sheetData>
    <row r="1" ht="26" customHeight="1">
      <c r="A1" s="1" t="inlineStr">
        <is>
          <t>CUADRO DE MANDO - DERRAMA EXTRAORDINARIA</t>
        </is>
      </c>
    </row>
    <row r="2"/>
    <row r="3">
      <c r="A3" s="21" t="inlineStr">
        <is>
          <t>Total derrama aprobada</t>
        </is>
      </c>
      <c r="B3" s="22">
        <f>SUM(01_Derramas!K3:K12)</f>
        <v/>
      </c>
    </row>
    <row r="4">
      <c r="A4" s="23" t="inlineStr">
        <is>
          <t>Total cobrado</t>
        </is>
      </c>
      <c r="B4" s="24">
        <f>SUM(01_Derramas!N3:N12)</f>
        <v/>
      </c>
    </row>
    <row r="5">
      <c r="A5" s="21" t="inlineStr">
        <is>
          <t>Total pendiente</t>
        </is>
      </c>
      <c r="B5" s="22">
        <f>SUM(01_Derramas!O3:O12)</f>
        <v/>
      </c>
    </row>
    <row r="6">
      <c r="A6" s="23" t="inlineStr">
        <is>
          <t>Nº vecinos</t>
        </is>
      </c>
      <c r="B6" s="25">
        <f>COUNTA(01_Derramas!G3:G12)</f>
        <v/>
      </c>
    </row>
    <row r="7">
      <c r="A7" s="21" t="inlineStr">
        <is>
          <t>Nº viviendas morosas</t>
        </is>
      </c>
      <c r="B7" s="26">
        <f>COUNTIF(01_Derramas!P3:P12,"Pendiente")+COUNTIF(01_Derramas!P3:P12,"Parcial")</f>
        <v/>
      </c>
    </row>
    <row r="8">
      <c r="A8" s="23" t="inlineStr">
        <is>
          <t>% recaudación</t>
        </is>
      </c>
      <c r="B8" s="27">
        <f>IFERROR(B3/B2,0)</f>
        <v/>
      </c>
    </row>
    <row r="9">
      <c r="A9" s="21" t="inlineStr">
        <is>
          <t>Importe medio por vivienda</t>
        </is>
      </c>
      <c r="B9" s="22">
        <f>AVERAGE(01_Derramas!M3:M12)</f>
        <v/>
      </c>
    </row>
    <row r="10"/>
    <row r="11">
      <c r="A11" s="28" t="inlineStr">
        <is>
          <t>Indicador de cumplimiento</t>
        </is>
      </c>
      <c r="B11" s="28">
        <f>IF(B8&gt;=0.9,"Objetivo cumplido","Recaudación baja")</f>
        <v/>
      </c>
    </row>
    <row r="12"/>
    <row r="13"/>
    <row r="14">
      <c r="A14" s="2" t="inlineStr">
        <is>
          <t>RESUMEN POR ESTADO</t>
        </is>
      </c>
      <c r="B14" s="34" t="n"/>
      <c r="C14" s="34" t="n"/>
      <c r="D14" s="35" t="n"/>
    </row>
    <row r="15">
      <c r="A15" s="30" t="inlineStr">
        <is>
          <t>Estado</t>
        </is>
      </c>
      <c r="B15" s="30" t="inlineStr">
        <is>
          <t>Nº casos</t>
        </is>
      </c>
      <c r="C15" s="30" t="inlineStr">
        <is>
          <t>€ acumulados</t>
        </is>
      </c>
      <c r="D15" s="30" t="inlineStr">
        <is>
          <t>% sobre total</t>
        </is>
      </c>
    </row>
    <row r="16">
      <c r="A16" s="31" t="inlineStr">
        <is>
          <t>Pendiente</t>
        </is>
      </c>
      <c r="B16" s="31">
        <f>COUNTIF(01_Derramas!P3:P12,"Pendiente")</f>
        <v/>
      </c>
      <c r="C16" s="22">
        <f>SUMIF(01_Derramas!P3:P12,"Pendiente",01_Derramas!M3:M12)</f>
        <v/>
      </c>
      <c r="D16" s="32">
        <f>IFERROR(C16/SUM(C16:C18),0)</f>
        <v/>
      </c>
    </row>
    <row r="17">
      <c r="A17" s="33" t="inlineStr">
        <is>
          <t>Parcial</t>
        </is>
      </c>
      <c r="B17" s="33">
        <f>COUNTIF(01_Derramas!P3:P12,"Parcial")</f>
        <v/>
      </c>
      <c r="C17" s="24">
        <f>SUMIF(01_Derramas!P3:P12,"Parcial",01_Derramas!M3:M12)</f>
        <v/>
      </c>
      <c r="D17" s="27">
        <f>IFERROR(C17/SUM(C16:C18),0)</f>
        <v/>
      </c>
    </row>
    <row r="18">
      <c r="A18" s="31" t="inlineStr">
        <is>
          <t>Pagada</t>
        </is>
      </c>
      <c r="B18" s="31">
        <f>COUNTIF(01_Derramas!P3:P12,"Pagada")</f>
        <v/>
      </c>
      <c r="C18" s="22">
        <f>SUMIF(01_Derramas!P3:P12,"Pagada",01_Derramas!M3:M12)</f>
        <v/>
      </c>
      <c r="D18" s="32">
        <f>IFERROR(C18/SUM(C16:C18),0)</f>
        <v/>
      </c>
    </row>
    <row r="19"/>
    <row r="20">
      <c r="A20" s="2" t="inlineStr">
        <is>
          <t>RESUMEN POR COMUNIDAD / EDIFICIO</t>
        </is>
      </c>
      <c r="B20" s="34" t="n"/>
      <c r="C20" s="35" t="n"/>
    </row>
    <row r="21">
      <c r="A21" s="30" t="inlineStr">
        <is>
          <t>Comunidad / Edificio</t>
        </is>
      </c>
      <c r="B21" s="30" t="inlineStr">
        <is>
          <t>Importe pendiente €</t>
        </is>
      </c>
      <c r="C21" s="30" t="inlineStr">
        <is>
          <t>Nº viviendas</t>
        </is>
      </c>
    </row>
    <row r="22">
      <c r="A22" s="31" t="inlineStr">
        <is>
          <t>Edificio Mayor 12</t>
        </is>
      </c>
      <c r="B22" s="22">
        <f>SUMIF(01_Derramas!D3:D12,A22,01_Derramas!O3:O12)</f>
        <v/>
      </c>
      <c r="C22" s="31">
        <f>COUNTIF(01_Derramas!D3:D12,A22)</f>
        <v/>
      </c>
    </row>
    <row r="23">
      <c r="A23" s="33" t="inlineStr">
        <is>
          <t>Edificio Diagonal 405</t>
        </is>
      </c>
      <c r="B23" s="24">
        <f>SUMIF(01_Derramas!D3:D12,A23,01_Derramas!O3:O12)</f>
        <v/>
      </c>
      <c r="C23" s="33">
        <f>COUNTIF(01_Derramas!D3:D12,A23)</f>
        <v/>
      </c>
    </row>
    <row r="24">
      <c r="A24" s="31" t="inlineStr">
        <is>
          <t>Edificio Sierpes 8</t>
        </is>
      </c>
      <c r="B24" s="22">
        <f>SUMIF(01_Derramas!D3:D12,A24,01_Derramas!O3:O12)</f>
        <v/>
      </c>
      <c r="C24" s="31">
        <f>COUNTIF(01_Derramas!D3:D12,A24)</f>
        <v/>
      </c>
    </row>
    <row r="25">
      <c r="A25" s="33" t="inlineStr">
        <is>
          <t>Edificio Colón 22</t>
        </is>
      </c>
      <c r="B25" s="24">
        <f>SUMIF(01_Derramas!D3:D12,A25,01_Derramas!O3:O12)</f>
        <v/>
      </c>
      <c r="C25" s="33">
        <f>COUNTIF(01_Derramas!D3:D12,A25)</f>
        <v/>
      </c>
    </row>
    <row r="26">
      <c r="A26" s="31" t="inlineStr">
        <is>
          <t>Edificio Castellana 180</t>
        </is>
      </c>
      <c r="B26" s="22">
        <f>SUMIF(01_Derramas!D3:D12,A26,01_Derramas!O3:O12)</f>
        <v/>
      </c>
      <c r="C26" s="31">
        <f>COUNTIF(01_Derramas!D3:D12,A26)</f>
        <v/>
      </c>
    </row>
    <row r="27">
      <c r="A27" s="33" t="inlineStr">
        <is>
          <t>Edificio Larios 15</t>
        </is>
      </c>
      <c r="B27" s="24">
        <f>SUMIF(01_Derramas!D3:D12,A27,01_Derramas!O3:O12)</f>
        <v/>
      </c>
      <c r="C27" s="33">
        <f>COUNTIF(01_Derramas!D3:D12,A27)</f>
        <v/>
      </c>
    </row>
    <row r="28"/>
    <row r="29">
      <c r="A29" s="2" t="inlineStr">
        <is>
          <t>IMPORTE PENDIENTE POR VIVIENDA</t>
        </is>
      </c>
      <c r="B29" s="35" t="n"/>
    </row>
    <row r="30">
      <c r="A30" s="36" t="inlineStr">
        <is>
          <t>Propietario</t>
        </is>
      </c>
      <c r="B30" s="36" t="inlineStr">
        <is>
          <t>Pendiente €</t>
        </is>
      </c>
    </row>
    <row r="31">
      <c r="A31" s="31">
        <f>01_Derramas!G3</f>
        <v/>
      </c>
      <c r="B31" s="22">
        <f>01_Derramas!O3</f>
        <v/>
      </c>
    </row>
    <row r="32">
      <c r="A32" s="33">
        <f>01_Derramas!G4</f>
        <v/>
      </c>
      <c r="B32" s="24">
        <f>01_Derramas!O4</f>
        <v/>
      </c>
    </row>
    <row r="33">
      <c r="A33" s="31">
        <f>01_Derramas!G5</f>
        <v/>
      </c>
      <c r="B33" s="22">
        <f>01_Derramas!O5</f>
        <v/>
      </c>
    </row>
    <row r="34">
      <c r="A34" s="33">
        <f>01_Derramas!G6</f>
        <v/>
      </c>
      <c r="B34" s="24">
        <f>01_Derramas!O6</f>
        <v/>
      </c>
    </row>
    <row r="35">
      <c r="A35" s="31">
        <f>01_Derramas!G7</f>
        <v/>
      </c>
      <c r="B35" s="22">
        <f>01_Derramas!O7</f>
        <v/>
      </c>
    </row>
    <row r="36">
      <c r="A36" s="33">
        <f>01_Derramas!G8</f>
        <v/>
      </c>
      <c r="B36" s="24">
        <f>01_Derramas!O8</f>
        <v/>
      </c>
    </row>
    <row r="37">
      <c r="A37" s="31">
        <f>01_Derramas!G9</f>
        <v/>
      </c>
      <c r="B37" s="22">
        <f>01_Derramas!O9</f>
        <v/>
      </c>
    </row>
    <row r="38">
      <c r="A38" s="33">
        <f>01_Derramas!G10</f>
        <v/>
      </c>
      <c r="B38" s="24">
        <f>01_Derramas!O10</f>
        <v/>
      </c>
    </row>
    <row r="39">
      <c r="A39" s="31">
        <f>01_Derramas!G11</f>
        <v/>
      </c>
      <c r="B39" s="22">
        <f>01_Derramas!O11</f>
        <v/>
      </c>
    </row>
    <row r="40">
      <c r="A40" s="33">
        <f>01_Derramas!G12</f>
        <v/>
      </c>
      <c r="B40" s="24">
        <f>01_Derramas!O12</f>
        <v/>
      </c>
    </row>
  </sheetData>
  <mergeCells count="4">
    <mergeCell ref="A1:F1"/>
    <mergeCell ref="A14:D14"/>
    <mergeCell ref="A20:C20"/>
    <mergeCell ref="A29:B2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6" customHeight="1">
      <c r="A1" s="1" t="inlineStr">
        <is>
          <t>GUÍA DE USO - DERRAMAS EXTRAORDINARIAS</t>
        </is>
      </c>
    </row>
    <row r="2"/>
    <row r="3" ht="48" customHeight="1">
      <c r="A3" s="37" t="inlineStr">
        <is>
          <t>1. Alta de nuevas derramas</t>
        </is>
      </c>
      <c r="B3" s="38" t="inlineStr">
        <is>
          <t>En la hoja 01_Derramas, añada una nueva fila con ID derrama correlativo, fecha de acuerdo de junta, fecha de vencimiento, edificio, dirección, propietario, NIF, referencia catastral, concepto, importe total y cuota de participación %. Las columnas de importe asignado, pendiente y estado se calculan automáticamente.</t>
        </is>
      </c>
    </row>
    <row r="4" ht="48" customHeight="1">
      <c r="A4" s="37" t="inlineStr">
        <is>
          <t>2. Significado de los estados</t>
        </is>
      </c>
      <c r="B4" s="38" t="inlineStr">
        <is>
          <t>Pendiente: no se ha recibido ningún pago. Parcial: se ha recibido un pago inferior al importe asignado. Pagada: el importe pendiente es igual o inferior a cero.</t>
        </is>
      </c>
    </row>
    <row r="5" ht="48" customHeight="1">
      <c r="A5" s="37" t="inlineStr">
        <is>
          <t>3. Registro de pagos parciales</t>
        </is>
      </c>
      <c r="B5" s="38" t="inlineStr">
        <is>
          <t>Introduzca en la columna Pagado € el importe recibido hasta la fecha. El sistema recalculará automáticamente el pendiente, el % pagado y el estado de la derrama.</t>
        </is>
      </c>
    </row>
    <row r="6" ht="48" customHeight="1">
      <c r="A6" s="37" t="inlineStr">
        <is>
          <t>4. Base legal de la derrama</t>
        </is>
      </c>
      <c r="B6" s="38" t="inlineStr">
        <is>
          <t>Las derramas extraordinarias deben aprobarse en junta de propietarios conforme a la Ley de Propiedad Horizontal (Ley 49/1960), reflejando el acuerdo en el acta correspondiente y las mayorías exigidas según el tipo de obra.</t>
        </is>
      </c>
    </row>
    <row r="7" ht="48" customHeight="1">
      <c r="A7" s="37" t="inlineStr">
        <is>
          <t>5. Documentación recomendada</t>
        </is>
      </c>
      <c r="B7" s="38" t="inlineStr">
        <is>
          <t>Adjunte siempre el acta de la junta de propietarios, el presupuesto de la obra o actuación aprobada y los justificantes de cada pago recibido, para facilitar auditorías y reclamaciones.</t>
        </is>
      </c>
    </row>
    <row r="8" ht="48" customHeight="1">
      <c r="A8" s="37" t="inlineStr">
        <is>
          <t>6. Aviso importante</t>
        </is>
      </c>
      <c r="B8" s="38" t="inlineStr">
        <is>
          <t>Este libro gestiona derramas extraordinarias de comunidades de propietarios. No aplica a fianzas ni depósitos de alquiler, que corresponden a contratos de arrendamiento de vivienda y se gestionan en un libro distinto.</t>
        </is>
      </c>
    </row>
    <row r="9" ht="48" customHeight="1">
      <c r="A9" s="37" t="inlineStr">
        <is>
          <t>7. Cuadro de mando</t>
        </is>
      </c>
      <c r="B9" s="38" t="inlineStr">
        <is>
          <t>La hoja 02_Resumen ofrece totales de derrama aprobada, cobrada y pendiente, número de vecinos y viviendas morosas, % de recaudación e importe medio por vivienda, junto con gráficos de reparto por estado, vivienda y edificio.</t>
        </is>
      </c>
    </row>
    <row r="10" ht="48" customHeight="1">
      <c r="A10" s="37" t="inlineStr">
        <is>
          <t>8. Listas auxiliares</t>
        </is>
      </c>
      <c r="B10" s="38" t="inlineStr">
        <is>
          <t>La hoja 04_Listas contiene los valores utilizados en los desplegables de Estado, Forma de pago y Concepto de derrama. Modifique estas listas si necesita añadir nuevos conceptos u opciones.</t>
        </is>
      </c>
    </row>
  </sheetData>
  <mergeCells count="1">
    <mergeCell ref="A1:B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</cols>
  <sheetData>
    <row r="1" ht="26" customHeight="1">
      <c r="A1" s="1" t="inlineStr">
        <is>
          <t>LISTAS AUXILIARES DE VALIDACIÓN</t>
        </is>
      </c>
    </row>
    <row r="2">
      <c r="A2" s="2" t="inlineStr">
        <is>
          <t>Estado</t>
        </is>
      </c>
      <c r="B2" s="2" t="inlineStr">
        <is>
          <t>Forma de pago</t>
        </is>
      </c>
      <c r="C2" s="2" t="inlineStr">
        <is>
          <t>Concepto derrama</t>
        </is>
      </c>
    </row>
    <row r="3">
      <c r="A3" s="31" t="inlineStr">
        <is>
          <t>Pendiente</t>
        </is>
      </c>
      <c r="B3" s="31" t="inlineStr">
        <is>
          <t>Transferencia</t>
        </is>
      </c>
      <c r="C3" s="31" t="inlineStr">
        <is>
          <t>Ascensor</t>
        </is>
      </c>
    </row>
    <row r="4">
      <c r="A4" s="33" t="inlineStr">
        <is>
          <t>Parcial</t>
        </is>
      </c>
      <c r="B4" s="33" t="inlineStr">
        <is>
          <t>Bizum</t>
        </is>
      </c>
      <c r="C4" s="33" t="inlineStr">
        <is>
          <t>Fachada</t>
        </is>
      </c>
    </row>
    <row r="5">
      <c r="A5" s="31" t="inlineStr">
        <is>
          <t>Pagada</t>
        </is>
      </c>
      <c r="B5" s="31" t="inlineStr">
        <is>
          <t>Domiciliación</t>
        </is>
      </c>
      <c r="C5" s="31" t="inlineStr">
        <is>
          <t>Cubierta</t>
        </is>
      </c>
    </row>
    <row r="6">
      <c r="B6" s="33" t="inlineStr">
        <is>
          <t>Efectivo</t>
        </is>
      </c>
      <c r="C6" s="33" t="inlineStr">
        <is>
          <t>Bajantes</t>
        </is>
      </c>
    </row>
    <row r="7">
      <c r="C7" s="31" t="inlineStr">
        <is>
          <t>ITE/IEE</t>
        </is>
      </c>
    </row>
    <row r="8">
      <c r="C8" s="33" t="inlineStr">
        <is>
          <t>Accesibilidad</t>
        </is>
      </c>
    </row>
    <row r="9">
      <c r="C9" s="31" t="inlineStr">
        <is>
          <t>Reparación portal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2026-07-14T04:28:20Z</dcterms:created>
  <dcterms:modified xmlns:dcterms="http://purl.org/dc/terms/" xmlns:xsi="http://www.w3.org/2001/XMLSchema-instance" xsi:type="dcterms:W3CDTF">2026-07-14T04:28:20Z</dcterms:modified>
</cp:coreProperties>
</file>