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ot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'Cuotas'!$A$2:$U$11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&quot; €&quot;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color rgb="001E293B"/>
      <sz val="10"/>
    </font>
    <font>
      <b val="1"/>
      <color rgb="001E293B"/>
      <sz val="10"/>
    </font>
    <font>
      <b val="1"/>
      <color rgb="00C8102E"/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0" fontId="5" fillId="0" borderId="0" pivotButton="0" quotePrefix="0" xfId="0"/>
    <xf numFmtId="0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A16207"/>
      </font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Facturado vs cobrado por mes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'Resumen'!B19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'Resumen'!$A$20:$A$28</f>
            </numRef>
          </cat>
          <val>
            <numRef>
              <f>'Resumen'!$B$20:$B$28</f>
            </numRef>
          </val>
        </ser>
        <ser>
          <idx val="1"/>
          <order val="1"/>
          <tx>
            <strRef>
              <f>'Resumen'!C19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'Resumen'!$A$20:$A$28</f>
            </numRef>
          </cat>
          <val>
            <numRef>
              <f>'Resumen'!$C$20:$C$28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tipo de elemento</a:t>
            </a:r>
          </a:p>
        </rich>
      </tx>
    </title>
    <plotArea>
      <pieChart>
        <varyColors val="1"/>
        <ser>
          <idx val="0"/>
          <order val="0"/>
          <tx>
            <strRef>
              <f>'Resumen'!C13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'Resumen'!$A$14:$A$15</f>
            </numRef>
          </cat>
          <val>
            <numRef>
              <f>'Resumen'!$C$14:$C$15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Cuotas por estado</a:t>
            </a:r>
          </a:p>
        </rich>
      </tx>
    </title>
    <plotArea>
      <barChart>
        <barDir val="bar"/>
        <grouping val="clustered"/>
        <ser>
          <idx val="0"/>
          <order val="0"/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'Resumen'!$A$32:$A$34</f>
            </numRef>
          </cat>
          <val>
            <numRef>
              <f>'Resumen'!$B$32:$B$34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39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6" customWidth="1" min="2" max="2"/>
    <col width="12" customWidth="1" min="3" max="3"/>
    <col width="14" customWidth="1" min="4" max="4"/>
    <col width="16" customWidth="1" min="5" max="5"/>
    <col width="11" customWidth="1" min="6" max="6"/>
    <col width="12" customWidth="1" min="7" max="7"/>
    <col width="13" customWidth="1" min="8" max="8"/>
    <col width="18" customWidth="1" min="9" max="9"/>
    <col width="12" customWidth="1" min="10" max="10"/>
    <col width="30" customWidth="1" min="11" max="11"/>
    <col width="22" customWidth="1" min="12" max="12"/>
    <col width="14" customWidth="1" min="13" max="13"/>
    <col width="16" customWidth="1" min="14" max="14"/>
    <col width="18" customWidth="1" min="15" max="15"/>
    <col width="13" customWidth="1" min="16" max="16"/>
    <col width="13" customWidth="1" min="17" max="17"/>
    <col width="14" customWidth="1" min="18" max="18"/>
    <col width="11" customWidth="1" min="19" max="19"/>
    <col width="11" customWidth="1" min="20" max="20"/>
    <col width="32" customWidth="1" min="21" max="21"/>
  </cols>
  <sheetData>
    <row r="1" ht="26" customHeight="1">
      <c r="A1" s="1" t="inlineStr">
        <is>
          <t>CUOTAS DE GARAJE Y TRASTERO — COMUNIDAD DE PROPIETARIOS (2026)</t>
        </is>
      </c>
    </row>
    <row r="2" ht="32" customHeight="1">
      <c r="A2" s="2" t="inlineStr">
        <is>
          <t>ID cuota</t>
        </is>
      </c>
      <c r="B2" s="2" t="inlineStr">
        <is>
          <t>Año</t>
        </is>
      </c>
      <c r="C2" s="2" t="inlineStr">
        <is>
          <t>Mes</t>
        </is>
      </c>
      <c r="D2" s="2" t="inlineStr">
        <is>
          <t>Fecha emisión</t>
        </is>
      </c>
      <c r="E2" s="2" t="inlineStr">
        <is>
          <t>Fecha vencimiento</t>
        </is>
      </c>
      <c r="F2" s="2" t="inlineStr">
        <is>
          <t>ID inmueble</t>
        </is>
      </c>
      <c r="G2" s="2" t="inlineStr">
        <is>
          <t>Tipo elemento</t>
        </is>
      </c>
      <c r="H2" s="2" t="inlineStr">
        <is>
          <t>Plaza o trastero</t>
        </is>
      </c>
      <c r="I2" s="2" t="inlineStr">
        <is>
          <t>Propietario</t>
        </is>
      </c>
      <c r="J2" s="2" t="inlineStr">
        <is>
          <t>NIF</t>
        </is>
      </c>
      <c r="K2" s="2" t="inlineStr">
        <is>
          <t>Dirección del inmueble</t>
        </is>
      </c>
      <c r="L2" s="2" t="inlineStr">
        <is>
          <t>Referencia catastral</t>
        </is>
      </c>
      <c r="M2" s="2" t="inlineStr">
        <is>
          <t>Cuota ordinaria</t>
        </is>
      </c>
      <c r="N2" s="2" t="inlineStr">
        <is>
          <t>Cuota extraordinaria</t>
        </is>
      </c>
      <c r="O2" s="2" t="inlineStr">
        <is>
          <t>Gastos comunidad adicionales</t>
        </is>
      </c>
      <c r="P2" s="2" t="inlineStr">
        <is>
          <t>Total cuota</t>
        </is>
      </c>
      <c r="Q2" s="2" t="inlineStr">
        <is>
          <t>Fecha de pago</t>
        </is>
      </c>
      <c r="R2" s="2" t="inlineStr">
        <is>
          <t>Importe pagado</t>
        </is>
      </c>
      <c r="S2" s="2" t="inlineStr">
        <is>
          <t>Estado</t>
        </is>
      </c>
      <c r="T2" s="2" t="inlineStr">
        <is>
          <t>Días de demora</t>
        </is>
      </c>
      <c r="U2" s="2" t="inlineStr">
        <is>
          <t>Observaciones</t>
        </is>
      </c>
    </row>
    <row r="3">
      <c r="A3" s="3" t="n">
        <v>1</v>
      </c>
      <c r="B3" s="3" t="n">
        <v>2026</v>
      </c>
      <c r="C3" s="3" t="inlineStr">
        <is>
          <t>Enero</t>
        </is>
      </c>
      <c r="D3" s="28" t="n">
        <v>46027</v>
      </c>
      <c r="E3" s="28" t="n">
        <v>46053</v>
      </c>
      <c r="F3" s="3" t="inlineStr">
        <is>
          <t>INM-001</t>
        </is>
      </c>
      <c r="G3" s="3" t="inlineStr">
        <is>
          <t>Garaje</t>
        </is>
      </c>
      <c r="H3" s="3" t="inlineStr">
        <is>
          <t>G-12</t>
        </is>
      </c>
      <c r="I3" s="5" t="inlineStr">
        <is>
          <t>María García</t>
        </is>
      </c>
      <c r="J3" s="3" t="inlineStr">
        <is>
          <t>12345678Z</t>
        </is>
      </c>
      <c r="K3" s="5" t="inlineStr">
        <is>
          <t>Calle Mayor 12, Madrid</t>
        </is>
      </c>
      <c r="L3" s="5" t="inlineStr">
        <is>
          <t>28079A018000120000GT</t>
        </is>
      </c>
      <c r="M3" s="29" t="n">
        <v>45</v>
      </c>
      <c r="N3" s="29" t="n">
        <v>0</v>
      </c>
      <c r="O3" s="29" t="n">
        <v>5</v>
      </c>
      <c r="P3" s="30">
        <f>SUM(M3:O3)</f>
        <v/>
      </c>
      <c r="Q3" s="28" t="n">
        <v>46050</v>
      </c>
      <c r="R3" s="29" t="n">
        <v>50</v>
      </c>
      <c r="S3" s="3">
        <f>IF(R3&gt;=P3,"Pagada",IF(TODAY()&gt;E3,"Vencida","Pendiente"))</f>
        <v/>
      </c>
      <c r="T3" s="3">
        <f>IF(R3&gt;=P3,MAX(0,R3-P3),MAX(0,TODAY()-E3))</f>
        <v/>
      </c>
      <c r="U3" s="8" t="inlineStr">
        <is>
          <t>Cuota mensual ordinaria</t>
        </is>
      </c>
    </row>
    <row r="4">
      <c r="A4" s="9" t="n">
        <v>2</v>
      </c>
      <c r="B4" s="9" t="n">
        <v>2026</v>
      </c>
      <c r="C4" s="9" t="inlineStr">
        <is>
          <t>Febrero</t>
        </is>
      </c>
      <c r="D4" s="28" t="n">
        <v>46058</v>
      </c>
      <c r="E4" s="28" t="n">
        <v>46081</v>
      </c>
      <c r="F4" s="9" t="inlineStr">
        <is>
          <t>INM-002</t>
        </is>
      </c>
      <c r="G4" s="9" t="inlineStr">
        <is>
          <t>Trastero</t>
        </is>
      </c>
      <c r="H4" s="9" t="inlineStr">
        <is>
          <t>T-07</t>
        </is>
      </c>
      <c r="I4" s="10" t="inlineStr">
        <is>
          <t>Antonio López</t>
        </is>
      </c>
      <c r="J4" s="9" t="inlineStr">
        <is>
          <t>23456789L</t>
        </is>
      </c>
      <c r="K4" s="10" t="inlineStr">
        <is>
          <t>Calle Mayor 12, Madrid</t>
        </is>
      </c>
      <c r="L4" s="10" t="inlineStr">
        <is>
          <t>28079A018000120000GT</t>
        </is>
      </c>
      <c r="M4" s="29" t="n">
        <v>18</v>
      </c>
      <c r="N4" s="29" t="n">
        <v>0</v>
      </c>
      <c r="O4" s="29" t="n">
        <v>2</v>
      </c>
      <c r="P4" s="31">
        <f>SUM(M4:O4)</f>
        <v/>
      </c>
      <c r="Q4" s="28" t="n">
        <v>46078</v>
      </c>
      <c r="R4" s="29" t="n">
        <v>20</v>
      </c>
      <c r="S4" s="9">
        <f>IF(R4&gt;=P4,"Pagada",IF(TODAY()&gt;E4,"Vencida","Pendiente"))</f>
        <v/>
      </c>
      <c r="T4" s="9">
        <f>IF(R4&gt;=P4,MAX(0,R4-P4),MAX(0,TODAY()-E4))</f>
        <v/>
      </c>
      <c r="U4" s="8" t="inlineStr">
        <is>
          <t>Trastero planta sótano</t>
        </is>
      </c>
    </row>
    <row r="5">
      <c r="A5" s="3" t="n">
        <v>3</v>
      </c>
      <c r="B5" s="3" t="n">
        <v>2026</v>
      </c>
      <c r="C5" s="3" t="inlineStr">
        <is>
          <t>Marzo</t>
        </is>
      </c>
      <c r="D5" s="28" t="n">
        <v>46086</v>
      </c>
      <c r="E5" s="28" t="n">
        <v>46112</v>
      </c>
      <c r="F5" s="3" t="inlineStr">
        <is>
          <t>INM-003</t>
        </is>
      </c>
      <c r="G5" s="3" t="inlineStr">
        <is>
          <t>Garaje</t>
        </is>
      </c>
      <c r="H5" s="3" t="inlineStr">
        <is>
          <t>G-21</t>
        </is>
      </c>
      <c r="I5" s="5" t="inlineStr">
        <is>
          <t>Carmen Ruiz</t>
        </is>
      </c>
      <c r="J5" s="3" t="inlineStr">
        <is>
          <t>34567890M</t>
        </is>
      </c>
      <c r="K5" s="5" t="inlineStr">
        <is>
          <t>Av. Diagonal 405, Barcelona</t>
        </is>
      </c>
      <c r="L5" s="5" t="inlineStr">
        <is>
          <t>08019A004000210000AB</t>
        </is>
      </c>
      <c r="M5" s="29" t="n">
        <v>52.5</v>
      </c>
      <c r="N5" s="29" t="n">
        <v>25</v>
      </c>
      <c r="O5" s="29" t="n">
        <v>6</v>
      </c>
      <c r="P5" s="30">
        <f>SUM(M5:O5)</f>
        <v/>
      </c>
      <c r="Q5" s="28" t="n">
        <v>46115</v>
      </c>
      <c r="R5" s="29" t="n">
        <v>83.5</v>
      </c>
      <c r="S5" s="3">
        <f>IF(R5&gt;=P5,"Pagada",IF(TODAY()&gt;E5,"Vencida","Pendiente"))</f>
        <v/>
      </c>
      <c r="T5" s="3">
        <f>IF(R5&gt;=P5,MAX(0,R5-P5),MAX(0,TODAY()-E5))</f>
        <v/>
      </c>
      <c r="U5" s="8" t="inlineStr">
        <is>
          <t>Extraordinaria derrama ascensor</t>
        </is>
      </c>
    </row>
    <row r="6">
      <c r="A6" s="9" t="n">
        <v>4</v>
      </c>
      <c r="B6" s="9" t="n">
        <v>2026</v>
      </c>
      <c r="C6" s="9" t="inlineStr">
        <is>
          <t>Abril</t>
        </is>
      </c>
      <c r="D6" s="28" t="n">
        <v>46117</v>
      </c>
      <c r="E6" s="28" t="n">
        <v>46142</v>
      </c>
      <c r="F6" s="9" t="inlineStr">
        <is>
          <t>INM-004</t>
        </is>
      </c>
      <c r="G6" s="9" t="inlineStr">
        <is>
          <t>Garaje</t>
        </is>
      </c>
      <c r="H6" s="9" t="inlineStr">
        <is>
          <t>G-08</t>
        </is>
      </c>
      <c r="I6" s="10" t="inlineStr">
        <is>
          <t>José Martínez</t>
        </is>
      </c>
      <c r="J6" s="9" t="inlineStr">
        <is>
          <t>45678901N</t>
        </is>
      </c>
      <c r="K6" s="10" t="inlineStr">
        <is>
          <t>Calle Colón 22, Valencia</t>
        </is>
      </c>
      <c r="L6" s="10" t="inlineStr">
        <is>
          <t>46250A001000080000CD</t>
        </is>
      </c>
      <c r="M6" s="29" t="n">
        <v>40</v>
      </c>
      <c r="N6" s="29" t="n">
        <v>0</v>
      </c>
      <c r="O6" s="29" t="n">
        <v>4</v>
      </c>
      <c r="P6" s="31">
        <f>SUM(M6:O6)</f>
        <v/>
      </c>
      <c r="Q6" s="28" t="n"/>
      <c r="R6" s="29" t="n">
        <v>0</v>
      </c>
      <c r="S6" s="9">
        <f>IF(R6&gt;=P6,"Pagada",IF(TODAY()&gt;E6,"Vencida","Pendiente"))</f>
        <v/>
      </c>
      <c r="T6" s="9">
        <f>IF(R6&gt;=P6,MAX(0,R6-P6),MAX(0,TODAY()-E6))</f>
        <v/>
      </c>
      <c r="U6" s="8" t="inlineStr">
        <is>
          <t>Pendiente de domiciliación</t>
        </is>
      </c>
    </row>
    <row r="7">
      <c r="A7" s="3" t="n">
        <v>5</v>
      </c>
      <c r="B7" s="3" t="n">
        <v>2026</v>
      </c>
      <c r="C7" s="3" t="inlineStr">
        <is>
          <t>Mayo</t>
        </is>
      </c>
      <c r="D7" s="28" t="n">
        <v>46147</v>
      </c>
      <c r="E7" s="28" t="n">
        <v>46173</v>
      </c>
      <c r="F7" s="3" t="inlineStr">
        <is>
          <t>INM-005</t>
        </is>
      </c>
      <c r="G7" s="3" t="inlineStr">
        <is>
          <t>Trastero</t>
        </is>
      </c>
      <c r="H7" s="3" t="inlineStr">
        <is>
          <t>T-14</t>
        </is>
      </c>
      <c r="I7" s="5" t="inlineStr">
        <is>
          <t>Laura Fernández</t>
        </is>
      </c>
      <c r="J7" s="3" t="inlineStr">
        <is>
          <t>56789012P</t>
        </is>
      </c>
      <c r="K7" s="5" t="inlineStr">
        <is>
          <t>Calle Sierpes 8, Sevilla</t>
        </is>
      </c>
      <c r="L7" s="5" t="inlineStr">
        <is>
          <t>41091A007000140000EF</t>
        </is>
      </c>
      <c r="M7" s="29" t="n">
        <v>22</v>
      </c>
      <c r="N7" s="29" t="n">
        <v>0</v>
      </c>
      <c r="O7" s="29" t="n">
        <v>3</v>
      </c>
      <c r="P7" s="30">
        <f>SUM(M7:O7)</f>
        <v/>
      </c>
      <c r="Q7" s="28" t="n">
        <v>46162</v>
      </c>
      <c r="R7" s="29" t="n">
        <v>25</v>
      </c>
      <c r="S7" s="3">
        <f>IF(R7&gt;=P7,"Pagada",IF(TODAY()&gt;E7,"Vencida","Pendiente"))</f>
        <v/>
      </c>
      <c r="T7" s="3">
        <f>IF(R7&gt;=P7,MAX(0,R7-P7),MAX(0,TODAY()-E7))</f>
        <v/>
      </c>
      <c r="U7" s="8" t="inlineStr">
        <is>
          <t>Pago por transferencia</t>
        </is>
      </c>
    </row>
    <row r="8">
      <c r="A8" s="9" t="n">
        <v>6</v>
      </c>
      <c r="B8" s="9" t="n">
        <v>2026</v>
      </c>
      <c r="C8" s="9" t="inlineStr">
        <is>
          <t>Junio</t>
        </is>
      </c>
      <c r="D8" s="28" t="n">
        <v>46178</v>
      </c>
      <c r="E8" s="28" t="n">
        <v>46203</v>
      </c>
      <c r="F8" s="9" t="inlineStr">
        <is>
          <t>INM-006</t>
        </is>
      </c>
      <c r="G8" s="9" t="inlineStr">
        <is>
          <t>Garaje</t>
        </is>
      </c>
      <c r="H8" s="9" t="inlineStr">
        <is>
          <t>G-03</t>
        </is>
      </c>
      <c r="I8" s="10" t="inlineStr">
        <is>
          <t>Manuel Sánchez</t>
        </is>
      </c>
      <c r="J8" s="9" t="inlineStr">
        <is>
          <t>67890123Q</t>
        </is>
      </c>
      <c r="K8" s="10" t="inlineStr">
        <is>
          <t>Calle Larios 4, Málaga</t>
        </is>
      </c>
      <c r="L8" s="10" t="inlineStr">
        <is>
          <t>29067A002000030000GH</t>
        </is>
      </c>
      <c r="M8" s="29" t="n">
        <v>48</v>
      </c>
      <c r="N8" s="29" t="n">
        <v>15</v>
      </c>
      <c r="O8" s="29" t="n">
        <v>5</v>
      </c>
      <c r="P8" s="31">
        <f>SUM(M8:O8)</f>
        <v/>
      </c>
      <c r="Q8" s="28" t="n">
        <v>46201</v>
      </c>
      <c r="R8" s="29" t="n">
        <v>68</v>
      </c>
      <c r="S8" s="9">
        <f>IF(R8&gt;=P8,"Pagada",IF(TODAY()&gt;E8,"Vencida","Pendiente"))</f>
        <v/>
      </c>
      <c r="T8" s="9">
        <f>IF(R8&gt;=P8,MAX(0,R8-P8),MAX(0,TODAY()-E8))</f>
        <v/>
      </c>
      <c r="U8" s="8" t="inlineStr">
        <is>
          <t>Derrama pintura garaje</t>
        </is>
      </c>
    </row>
    <row r="9">
      <c r="A9" s="3" t="n">
        <v>7</v>
      </c>
      <c r="B9" s="3" t="n">
        <v>2026</v>
      </c>
      <c r="C9" s="3" t="inlineStr">
        <is>
          <t>Julio</t>
        </is>
      </c>
      <c r="D9" s="28" t="n">
        <v>46208</v>
      </c>
      <c r="E9" s="28" t="n">
        <v>46234</v>
      </c>
      <c r="F9" s="3" t="inlineStr">
        <is>
          <t>INM-007</t>
        </is>
      </c>
      <c r="G9" s="3" t="inlineStr">
        <is>
          <t>Garaje</t>
        </is>
      </c>
      <c r="H9" s="3" t="inlineStr">
        <is>
          <t>G-19</t>
        </is>
      </c>
      <c r="I9" s="5" t="inlineStr">
        <is>
          <t>Ana Torres</t>
        </is>
      </c>
      <c r="J9" s="3" t="inlineStr">
        <is>
          <t>78901234R</t>
        </is>
      </c>
      <c r="K9" s="5" t="inlineStr">
        <is>
          <t>Paseo Independencia 10, Zaragoza</t>
        </is>
      </c>
      <c r="L9" s="5" t="inlineStr">
        <is>
          <t>50297A003000190000JK</t>
        </is>
      </c>
      <c r="M9" s="29" t="n">
        <v>44</v>
      </c>
      <c r="N9" s="29" t="n">
        <v>0</v>
      </c>
      <c r="O9" s="29" t="n">
        <v>4</v>
      </c>
      <c r="P9" s="30">
        <f>SUM(M9:O9)</f>
        <v/>
      </c>
      <c r="Q9" s="28" t="n"/>
      <c r="R9" s="29" t="n">
        <v>0</v>
      </c>
      <c r="S9" s="3">
        <f>IF(R9&gt;=P9,"Pagada",IF(TODAY()&gt;E9,"Vencida","Pendiente"))</f>
        <v/>
      </c>
      <c r="T9" s="3">
        <f>IF(R9&gt;=P9,MAX(0,R9-P9),MAX(0,TODAY()-E9))</f>
        <v/>
      </c>
      <c r="U9" s="8" t="inlineStr">
        <is>
          <t>Reclamado en junta</t>
        </is>
      </c>
    </row>
    <row r="10">
      <c r="A10" s="9" t="n">
        <v>8</v>
      </c>
      <c r="B10" s="9" t="n">
        <v>2026</v>
      </c>
      <c r="C10" s="9" t="inlineStr">
        <is>
          <t>Agosto</t>
        </is>
      </c>
      <c r="D10" s="28" t="n">
        <v>46239</v>
      </c>
      <c r="E10" s="28" t="n">
        <v>46265</v>
      </c>
      <c r="F10" s="9" t="inlineStr">
        <is>
          <t>INM-008</t>
        </is>
      </c>
      <c r="G10" s="9" t="inlineStr">
        <is>
          <t>Trastero</t>
        </is>
      </c>
      <c r="H10" s="9" t="inlineStr">
        <is>
          <t>T-02</t>
        </is>
      </c>
      <c r="I10" s="10" t="inlineStr">
        <is>
          <t>Pedro Navarro</t>
        </is>
      </c>
      <c r="J10" s="9" t="inlineStr">
        <is>
          <t>89012345S</t>
        </is>
      </c>
      <c r="K10" s="10" t="inlineStr">
        <is>
          <t>Gran Vía 30, Bilbao</t>
        </is>
      </c>
      <c r="L10" s="10" t="inlineStr">
        <is>
          <t>48020A001000020000LM</t>
        </is>
      </c>
      <c r="M10" s="29" t="n">
        <v>20</v>
      </c>
      <c r="N10" s="29" t="n">
        <v>0</v>
      </c>
      <c r="O10" s="29" t="n">
        <v>2</v>
      </c>
      <c r="P10" s="31">
        <f>SUM(M10:O10)</f>
        <v/>
      </c>
      <c r="Q10" s="28" t="n">
        <v>46261</v>
      </c>
      <c r="R10" s="29" t="n">
        <v>22</v>
      </c>
      <c r="S10" s="9">
        <f>IF(R10&gt;=P10,"Pagada",IF(TODAY()&gt;E10,"Vencida","Pendiente"))</f>
        <v/>
      </c>
      <c r="T10" s="9">
        <f>IF(R10&gt;=P10,MAX(0,R10-P10),MAX(0,TODAY()-E10))</f>
        <v/>
      </c>
      <c r="U10" s="8" t="inlineStr">
        <is>
          <t>Pago puntual</t>
        </is>
      </c>
    </row>
    <row r="11">
      <c r="A11" s="3" t="n">
        <v>9</v>
      </c>
      <c r="B11" s="3" t="n">
        <v>2026</v>
      </c>
      <c r="C11" s="3" t="inlineStr">
        <is>
          <t>Septiembre</t>
        </is>
      </c>
      <c r="D11" s="28" t="n">
        <v>46270</v>
      </c>
      <c r="E11" s="28" t="n">
        <v>46295</v>
      </c>
      <c r="F11" s="3" t="inlineStr">
        <is>
          <t>INM-009</t>
        </is>
      </c>
      <c r="G11" s="3" t="inlineStr">
        <is>
          <t>Garaje</t>
        </is>
      </c>
      <c r="H11" s="3" t="inlineStr">
        <is>
          <t>G-27</t>
        </is>
      </c>
      <c r="I11" s="5" t="inlineStr">
        <is>
          <t>Lucía Romero</t>
        </is>
      </c>
      <c r="J11" s="3" t="inlineStr">
        <is>
          <t>90123456T</t>
        </is>
      </c>
      <c r="K11" s="5" t="inlineStr">
        <is>
          <t>Explanada 15, Alicante</t>
        </is>
      </c>
      <c r="L11" s="5" t="inlineStr">
        <is>
          <t>03014A005000270000NP</t>
        </is>
      </c>
      <c r="M11" s="29" t="n">
        <v>46</v>
      </c>
      <c r="N11" s="29" t="n">
        <v>0</v>
      </c>
      <c r="O11" s="29" t="n">
        <v>5</v>
      </c>
      <c r="P11" s="30">
        <f>SUM(M11:O11)</f>
        <v/>
      </c>
      <c r="Q11" s="28" t="n"/>
      <c r="R11" s="29" t="n">
        <v>0</v>
      </c>
      <c r="S11" s="3">
        <f>IF(R11&gt;=P11,"Pagada",IF(TODAY()&gt;E11,"Vencida","Pendiente"))</f>
        <v/>
      </c>
      <c r="T11" s="3">
        <f>IF(R11&gt;=P11,MAX(0,R11-P11),MAX(0,TODAY()-E11))</f>
        <v/>
      </c>
      <c r="U11" s="8" t="inlineStr">
        <is>
          <t>Emitida, sin vencer</t>
        </is>
      </c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3" t="inlineStr">
        <is>
          <t>TOTALES</t>
        </is>
      </c>
      <c r="M12" s="32">
        <f>SUM(M3:M11)</f>
        <v/>
      </c>
      <c r="N12" s="32">
        <f>SUM(N3:N11)</f>
        <v/>
      </c>
      <c r="O12" s="32">
        <f>SUM(O3:O11)</f>
        <v/>
      </c>
      <c r="P12" s="32">
        <f>SUM(P3:P11)</f>
        <v/>
      </c>
      <c r="Q12" s="12" t="n"/>
      <c r="R12" s="32">
        <f>SUM(R3:R11)</f>
        <v/>
      </c>
      <c r="S12" s="12" t="n"/>
      <c r="T12" s="12" t="n"/>
      <c r="U12" s="12" t="n"/>
    </row>
  </sheetData>
  <autoFilter ref="A2:U11"/>
  <mergeCells count="1">
    <mergeCell ref="A1:U1"/>
  </mergeCells>
  <conditionalFormatting sqref="S3:S11">
    <cfRule type="expression" priority="1" dxfId="0" stopIfTrue="1">
      <formula>S3="Pagada"</formula>
    </cfRule>
    <cfRule type="expression" priority="2" dxfId="1" stopIfTrue="1">
      <formula>S3="Pendiente"</formula>
    </cfRule>
    <cfRule type="expression" priority="3" dxfId="2" stopIfTrue="1">
      <formula>S3="Vencida"</formula>
    </cfRule>
  </conditionalFormatting>
  <dataValidations count="1">
    <dataValidation sqref="G3:G200" showErrorMessage="1" showInputMessage="1" allowBlank="1" type="list">
      <formula1>"Garaje,Trastero"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6" customWidth="1" min="4" max="4"/>
    <col width="14" customWidth="1" min="5" max="5"/>
    <col width="12" customWidth="1" min="6" max="6"/>
    <col width="12" customWidth="1" min="7" max="7"/>
    <col width="12" customWidth="1" min="8" max="8"/>
  </cols>
  <sheetData>
    <row r="1" ht="26" customHeight="1">
      <c r="A1" s="1" t="inlineStr">
        <is>
          <t>RESUMEN DE RECAUDACIÓN — GARAJES Y TRASTEROS 2026</t>
        </is>
      </c>
    </row>
    <row r="2"/>
    <row r="3">
      <c r="A3" s="15" t="inlineStr">
        <is>
          <t>Total facturado</t>
        </is>
      </c>
      <c r="B3" s="30">
        <f>SUM(Cuotas!P:P)</f>
        <v/>
      </c>
    </row>
    <row r="4">
      <c r="A4" s="16" t="inlineStr">
        <is>
          <t>Total cobrado</t>
        </is>
      </c>
      <c r="B4" s="31">
        <f>SUM(Cuotas!R:R)</f>
        <v/>
      </c>
    </row>
    <row r="5">
      <c r="A5" s="15" t="inlineStr">
        <is>
          <t>Importe pendiente</t>
        </is>
      </c>
      <c r="B5" s="30">
        <f>SUM(Cuotas!P:P)-SUM(Cuotas!R:R)</f>
        <v/>
      </c>
    </row>
    <row r="6">
      <c r="A6" s="16" t="inlineStr">
        <is>
          <t>Porcentaje cobrado</t>
        </is>
      </c>
      <c r="B6" s="17">
        <f>IF(B3=0,0,B4/B3)</f>
        <v/>
      </c>
    </row>
    <row r="7">
      <c r="A7" s="15" t="inlineStr">
        <is>
          <t>Número de cuotas</t>
        </is>
      </c>
      <c r="B7" s="18">
        <f>COUNTIF(Cuotas!A:A,"&gt;0")</f>
        <v/>
      </c>
    </row>
    <row r="8">
      <c r="A8" s="16" t="inlineStr">
        <is>
          <t>Cuotas pagadas</t>
        </is>
      </c>
      <c r="B8" s="19">
        <f>COUNTIF(Cuotas!S:S,"Pagada")</f>
        <v/>
      </c>
    </row>
    <row r="9">
      <c r="A9" s="15" t="inlineStr">
        <is>
          <t>Cuotas vencidas</t>
        </is>
      </c>
      <c r="B9" s="18">
        <f>COUNTIF(Cuotas!S:S,"Vencida")</f>
        <v/>
      </c>
    </row>
    <row r="10">
      <c r="A10" s="16" t="inlineStr">
        <is>
          <t>Cuota media</t>
        </is>
      </c>
      <c r="B10" s="31">
        <f>AVERAGE(Cuotas!P3:P11)</f>
        <v/>
      </c>
    </row>
    <row r="11"/>
    <row r="12">
      <c r="A12" s="20" t="inlineStr">
        <is>
          <t>ANÁLISIS POR TIPO DE ELEMENTO</t>
        </is>
      </c>
    </row>
    <row r="13">
      <c r="A13" s="2" t="inlineStr">
        <is>
          <t>Tipo</t>
        </is>
      </c>
      <c r="B13" s="2" t="inlineStr">
        <is>
          <t>Nº cuotas</t>
        </is>
      </c>
      <c r="C13" s="2" t="inlineStr">
        <is>
          <t>Total facturado</t>
        </is>
      </c>
      <c r="D13" s="2" t="inlineStr">
        <is>
          <t>Total cobrado</t>
        </is>
      </c>
      <c r="E13" s="2" t="inlineStr">
        <is>
          <t>Pendiente</t>
        </is>
      </c>
      <c r="F13" s="2" t="inlineStr">
        <is>
          <t>% cobrado</t>
        </is>
      </c>
    </row>
    <row r="14">
      <c r="A14" s="5" t="inlineStr">
        <is>
          <t>Garaje</t>
        </is>
      </c>
      <c r="B14" s="21">
        <f>COUNTIF(Cuotas!G:G,A14)</f>
        <v/>
      </c>
      <c r="C14" s="30">
        <f>SUMIF(Cuotas!G:G,A14,Cuotas!P:P)</f>
        <v/>
      </c>
      <c r="D14" s="30">
        <f>SUMIF(Cuotas!G:G,A14,Cuotas!R:R)</f>
        <v/>
      </c>
      <c r="E14" s="30">
        <f>C14-D14</f>
        <v/>
      </c>
      <c r="F14" s="22">
        <f>IFERROR(D14/C14,0)</f>
        <v/>
      </c>
    </row>
    <row r="15">
      <c r="A15" s="10" t="inlineStr">
        <is>
          <t>Trastero</t>
        </is>
      </c>
      <c r="B15" s="23">
        <f>COUNTIF(Cuotas!G:G,A15)</f>
        <v/>
      </c>
      <c r="C15" s="31">
        <f>SUMIF(Cuotas!G:G,A15,Cuotas!P:P)</f>
        <v/>
      </c>
      <c r="D15" s="31">
        <f>SUMIF(Cuotas!G:G,A15,Cuotas!R:R)</f>
        <v/>
      </c>
      <c r="E15" s="31">
        <f>C15-D15</f>
        <v/>
      </c>
      <c r="F15" s="17">
        <f>IFERROR(D15/C15,0)</f>
        <v/>
      </c>
    </row>
    <row r="16"/>
    <row r="17"/>
    <row r="18">
      <c r="A18" s="20" t="inlineStr">
        <is>
          <t>RESUMEN MENSUAL (ENERO–SEPTIEMBRE 2026)</t>
        </is>
      </c>
    </row>
    <row r="19">
      <c r="A19" s="2" t="inlineStr">
        <is>
          <t>Mes</t>
        </is>
      </c>
      <c r="B19" s="2" t="inlineStr">
        <is>
          <t>Facturado</t>
        </is>
      </c>
      <c r="C19" s="2" t="inlineStr">
        <is>
          <t>Cobrado</t>
        </is>
      </c>
      <c r="D19" s="2" t="inlineStr">
        <is>
          <t>Pendiente</t>
        </is>
      </c>
    </row>
    <row r="20">
      <c r="A20" s="5" t="inlineStr">
        <is>
          <t>Enero</t>
        </is>
      </c>
      <c r="B20" s="30">
        <f>SUMIF(Cuotas!C:C,A20,Cuotas!P:P)</f>
        <v/>
      </c>
      <c r="C20" s="30">
        <f>SUMIF(Cuotas!C:C,A20,Cuotas!R:R)</f>
        <v/>
      </c>
      <c r="D20" s="30">
        <f>B20-C20</f>
        <v/>
      </c>
    </row>
    <row r="21">
      <c r="A21" s="10" t="inlineStr">
        <is>
          <t>Febrero</t>
        </is>
      </c>
      <c r="B21" s="31">
        <f>SUMIF(Cuotas!C:C,A21,Cuotas!P:P)</f>
        <v/>
      </c>
      <c r="C21" s="31">
        <f>SUMIF(Cuotas!C:C,A21,Cuotas!R:R)</f>
        <v/>
      </c>
      <c r="D21" s="31">
        <f>B21-C21</f>
        <v/>
      </c>
    </row>
    <row r="22">
      <c r="A22" s="5" t="inlineStr">
        <is>
          <t>Marzo</t>
        </is>
      </c>
      <c r="B22" s="30">
        <f>SUMIF(Cuotas!C:C,A22,Cuotas!P:P)</f>
        <v/>
      </c>
      <c r="C22" s="30">
        <f>SUMIF(Cuotas!C:C,A22,Cuotas!R:R)</f>
        <v/>
      </c>
      <c r="D22" s="30">
        <f>B22-C22</f>
        <v/>
      </c>
    </row>
    <row r="23">
      <c r="A23" s="10" t="inlineStr">
        <is>
          <t>Abril</t>
        </is>
      </c>
      <c r="B23" s="31">
        <f>SUMIF(Cuotas!C:C,A23,Cuotas!P:P)</f>
        <v/>
      </c>
      <c r="C23" s="31">
        <f>SUMIF(Cuotas!C:C,A23,Cuotas!R:R)</f>
        <v/>
      </c>
      <c r="D23" s="31">
        <f>B23-C23</f>
        <v/>
      </c>
    </row>
    <row r="24">
      <c r="A24" s="5" t="inlineStr">
        <is>
          <t>Mayo</t>
        </is>
      </c>
      <c r="B24" s="30">
        <f>SUMIF(Cuotas!C:C,A24,Cuotas!P:P)</f>
        <v/>
      </c>
      <c r="C24" s="30">
        <f>SUMIF(Cuotas!C:C,A24,Cuotas!R:R)</f>
        <v/>
      </c>
      <c r="D24" s="30">
        <f>B24-C24</f>
        <v/>
      </c>
    </row>
    <row r="25">
      <c r="A25" s="10" t="inlineStr">
        <is>
          <t>Junio</t>
        </is>
      </c>
      <c r="B25" s="31">
        <f>SUMIF(Cuotas!C:C,A25,Cuotas!P:P)</f>
        <v/>
      </c>
      <c r="C25" s="31">
        <f>SUMIF(Cuotas!C:C,A25,Cuotas!R:R)</f>
        <v/>
      </c>
      <c r="D25" s="31">
        <f>B25-C25</f>
        <v/>
      </c>
    </row>
    <row r="26">
      <c r="A26" s="5" t="inlineStr">
        <is>
          <t>Julio</t>
        </is>
      </c>
      <c r="B26" s="30">
        <f>SUMIF(Cuotas!C:C,A26,Cuotas!P:P)</f>
        <v/>
      </c>
      <c r="C26" s="30">
        <f>SUMIF(Cuotas!C:C,A26,Cuotas!R:R)</f>
        <v/>
      </c>
      <c r="D26" s="30">
        <f>B26-C26</f>
        <v/>
      </c>
    </row>
    <row r="27">
      <c r="A27" s="10" t="inlineStr">
        <is>
          <t>Agosto</t>
        </is>
      </c>
      <c r="B27" s="31">
        <f>SUMIF(Cuotas!C:C,A27,Cuotas!P:P)</f>
        <v/>
      </c>
      <c r="C27" s="31">
        <f>SUMIF(Cuotas!C:C,A27,Cuotas!R:R)</f>
        <v/>
      </c>
      <c r="D27" s="31">
        <f>B27-C27</f>
        <v/>
      </c>
    </row>
    <row r="28">
      <c r="A28" s="5" t="inlineStr">
        <is>
          <t>Septiembre</t>
        </is>
      </c>
      <c r="B28" s="30">
        <f>SUMIF(Cuotas!C:C,A28,Cuotas!P:P)</f>
        <v/>
      </c>
      <c r="C28" s="30">
        <f>SUMIF(Cuotas!C:C,A28,Cuotas!R:R)</f>
        <v/>
      </c>
      <c r="D28" s="30">
        <f>B28-C28</f>
        <v/>
      </c>
    </row>
    <row r="29"/>
    <row r="30"/>
    <row r="31">
      <c r="A31" s="20" t="inlineStr">
        <is>
          <t>ESTADOS DE LAS CUOTAS</t>
        </is>
      </c>
    </row>
    <row r="32">
      <c r="A32" s="24" t="inlineStr">
        <is>
          <t>Pagada</t>
        </is>
      </c>
      <c r="B32" s="25">
        <f>COUNTIF(Cuotas!S:S,A32)</f>
        <v/>
      </c>
    </row>
    <row r="33">
      <c r="A33" s="24" t="inlineStr">
        <is>
          <t>Pendiente</t>
        </is>
      </c>
      <c r="B33" s="25">
        <f>COUNTIF(Cuotas!S:S,A33)</f>
        <v/>
      </c>
    </row>
    <row r="34">
      <c r="A34" s="24" t="inlineStr">
        <is>
          <t>Vencida</t>
        </is>
      </c>
      <c r="B34" s="25">
        <f>COUNTIF(Cuotas!S:S,A34)</f>
        <v/>
      </c>
    </row>
    <row r="35"/>
    <row r="36"/>
    <row r="37">
      <c r="A37" s="20" t="inlineStr">
        <is>
          <t>TABLA AUXILIAR DE PROPIETARIOS</t>
        </is>
      </c>
    </row>
    <row r="38">
      <c r="A38" s="2" t="inlineStr">
        <is>
          <t>ID inmueble</t>
        </is>
      </c>
      <c r="B38" s="2" t="inlineStr">
        <is>
          <t>Elemento</t>
        </is>
      </c>
      <c r="C38" s="2" t="inlineStr">
        <is>
          <t>Propietario</t>
        </is>
      </c>
      <c r="D38" s="2" t="inlineStr">
        <is>
          <t>Verificación propietario</t>
        </is>
      </c>
    </row>
    <row r="39">
      <c r="A39" s="5">
        <f>Cuotas!F3</f>
        <v/>
      </c>
      <c r="B39" s="5">
        <f>Cuotas!G3</f>
        <v/>
      </c>
      <c r="C39" s="5">
        <f>Cuotas!I3</f>
        <v/>
      </c>
      <c r="D39" s="5">
        <f>IFERROR(VLOOKUP(A39,A39:C47,3,FALSE),"Sin datos")</f>
        <v/>
      </c>
    </row>
    <row r="40">
      <c r="A40" s="10">
        <f>Cuotas!F4</f>
        <v/>
      </c>
      <c r="B40" s="10">
        <f>Cuotas!G4</f>
        <v/>
      </c>
      <c r="C40" s="10">
        <f>Cuotas!I4</f>
        <v/>
      </c>
      <c r="D40" s="10">
        <f>IFERROR(VLOOKUP(A40,A39:C47,3,FALSE),"Sin datos")</f>
        <v/>
      </c>
    </row>
    <row r="41">
      <c r="A41" s="5">
        <f>Cuotas!F5</f>
        <v/>
      </c>
      <c r="B41" s="5">
        <f>Cuotas!G5</f>
        <v/>
      </c>
      <c r="C41" s="5">
        <f>Cuotas!I5</f>
        <v/>
      </c>
      <c r="D41" s="5">
        <f>IFERROR(VLOOKUP(A41,A39:C47,3,FALSE),"Sin datos")</f>
        <v/>
      </c>
    </row>
    <row r="42">
      <c r="A42" s="10">
        <f>Cuotas!F6</f>
        <v/>
      </c>
      <c r="B42" s="10">
        <f>Cuotas!G6</f>
        <v/>
      </c>
      <c r="C42" s="10">
        <f>Cuotas!I6</f>
        <v/>
      </c>
      <c r="D42" s="10">
        <f>IFERROR(VLOOKUP(A42,A39:C47,3,FALSE),"Sin datos")</f>
        <v/>
      </c>
    </row>
    <row r="43">
      <c r="A43" s="5">
        <f>Cuotas!F7</f>
        <v/>
      </c>
      <c r="B43" s="5">
        <f>Cuotas!G7</f>
        <v/>
      </c>
      <c r="C43" s="5">
        <f>Cuotas!I7</f>
        <v/>
      </c>
      <c r="D43" s="5">
        <f>IFERROR(VLOOKUP(A43,A39:C47,3,FALSE),"Sin datos")</f>
        <v/>
      </c>
    </row>
    <row r="44">
      <c r="A44" s="10">
        <f>Cuotas!F8</f>
        <v/>
      </c>
      <c r="B44" s="10">
        <f>Cuotas!G8</f>
        <v/>
      </c>
      <c r="C44" s="10">
        <f>Cuotas!I8</f>
        <v/>
      </c>
      <c r="D44" s="10">
        <f>IFERROR(VLOOKUP(A44,A39:C47,3,FALSE),"Sin datos")</f>
        <v/>
      </c>
    </row>
    <row r="45">
      <c r="A45" s="5">
        <f>Cuotas!F9</f>
        <v/>
      </c>
      <c r="B45" s="5">
        <f>Cuotas!G9</f>
        <v/>
      </c>
      <c r="C45" s="5">
        <f>Cuotas!I9</f>
        <v/>
      </c>
      <c r="D45" s="5">
        <f>IFERROR(VLOOKUP(A45,A39:C47,3,FALSE),"Sin datos")</f>
        <v/>
      </c>
    </row>
    <row r="46">
      <c r="A46" s="10">
        <f>Cuotas!F10</f>
        <v/>
      </c>
      <c r="B46" s="10">
        <f>Cuotas!G10</f>
        <v/>
      </c>
      <c r="C46" s="10">
        <f>Cuotas!I10</f>
        <v/>
      </c>
      <c r="D46" s="10">
        <f>IFERROR(VLOOKUP(A46,A39:C47,3,FALSE),"Sin datos")</f>
        <v/>
      </c>
    </row>
    <row r="47">
      <c r="A47" s="5">
        <f>Cuotas!F11</f>
        <v/>
      </c>
      <c r="B47" s="5">
        <f>Cuotas!G11</f>
        <v/>
      </c>
      <c r="C47" s="5">
        <f>Cuotas!I11</f>
        <v/>
      </c>
      <c r="D47" s="5">
        <f>IFERROR(VLOOKUP(A47,A39:C47,3,FALSE),"Sin datos")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26" customHeight="1">
      <c r="A1" s="1" t="inlineStr">
        <is>
          <t>INSTRUCCIONES DE USO</t>
        </is>
      </c>
    </row>
    <row r="2"/>
    <row r="3">
      <c r="A3" s="26" t="inlineStr">
        <is>
          <t>1. Añadir cuotas y registrar pagos</t>
        </is>
      </c>
    </row>
    <row r="4">
      <c r="A4" s="27" t="inlineStr">
        <is>
          <t>En la hoja «Cuotas» añada una fila nueva por cada cuota emitida. Rellene las celdas de fondo amarillo: fechas, importes y observaciones. Al cobrar la cuota, indique la fecha de pago y el importe pagado; el estado y los días de demora se calculan automáticamente.</t>
        </is>
      </c>
    </row>
    <row r="5"/>
    <row r="6">
      <c r="A6" s="26" t="inlineStr">
        <is>
          <t>2. Tipos de cuota</t>
        </is>
      </c>
    </row>
    <row r="7">
      <c r="A7" s="27" t="inlineStr">
        <is>
          <t>La cuota ordinaria es la mensualidad periódica de la comunidad. La cuota extraordinaria corresponde a derramas aprobadas en junta (ascensor, pintura, reparaciones). Los gastos de comunidad adicionales recogen otros conceptos repercutibles como limpieza o mantenimiento puntual.</t>
        </is>
      </c>
    </row>
    <row r="8"/>
    <row r="9">
      <c r="A9" s="26" t="inlineStr">
        <is>
          <t>3. Fianza</t>
        </is>
      </c>
    </row>
    <row r="10">
      <c r="A10" s="27" t="inlineStr">
        <is>
          <t>En el alquiler de vivienda la fianza legal es de una mensualidad. Para plazas de garaje o trasteros independientes la fianza no aplica directamente, pero si se arriendan junto a la vivienda conviene documentarla y depositarla en el organismo autonómico correspondiente.</t>
        </is>
      </c>
    </row>
    <row r="11"/>
    <row r="12">
      <c r="A12" s="26" t="inlineStr">
        <is>
          <t>4. Ley de Propiedad Horizontal</t>
        </is>
      </c>
    </row>
    <row r="13">
      <c r="A13" s="27" t="inlineStr">
        <is>
          <t>Las cuotas se fijan según los coeficientes de participación de cada elemento (art. 9 LPH). Las derramas extraordinarias deben aprobarse en junta de propietarios y quedar reflejadas en el acta correspondiente.</t>
        </is>
      </c>
    </row>
    <row r="14"/>
    <row r="15">
      <c r="A15" s="26" t="inlineStr">
        <is>
          <t>5. Documentación</t>
        </is>
      </c>
    </row>
    <row r="16">
      <c r="A16" s="27" t="inlineStr">
        <is>
          <t>Conserve recibos, actas de la comunidad, contratos y justificantes bancarios durante al menos 5 años. Son la prueba del cobro y el soporte ante cualquier reclamación.</t>
        </is>
      </c>
    </row>
    <row r="17"/>
    <row r="18">
      <c r="A18" s="26" t="inlineStr">
        <is>
          <t>6. Fiscalidad</t>
        </is>
      </c>
    </row>
    <row r="19">
      <c r="A19" s="27" t="inlineStr">
        <is>
          <t>Si el garaje o trastero está vinculado a un alquiler, los gastos de comunidad, IBI, seguro e intereses de financiación pueden ser deducibles en la declaración de la renta como rendimientos del capital inmobiliario.</t>
        </is>
      </c>
    </row>
    <row r="20"/>
    <row r="21">
      <c r="A21" s="26" t="inlineStr">
        <is>
          <t>7. Cuotas extraordinarias</t>
        </is>
      </c>
    </row>
    <row r="22">
      <c r="A22" s="27" t="inlineStr">
        <is>
          <t>Revise periódicamente las derramas aprobadas en junta y repercuta cada una en la fila correspondiente de la hoja «Cuotas», columna «Cuota extraordinaria».</t>
        </is>
      </c>
    </row>
    <row r="23"/>
  </sheetData>
  <mergeCells count="15">
    <mergeCell ref="A1:D1"/>
    <mergeCell ref="A3:D3"/>
    <mergeCell ref="A4:D5"/>
    <mergeCell ref="A6:D6"/>
    <mergeCell ref="A7:D8"/>
    <mergeCell ref="A9:D9"/>
    <mergeCell ref="A10:D11"/>
    <mergeCell ref="A12:D12"/>
    <mergeCell ref="A13:D14"/>
    <mergeCell ref="A15:D15"/>
    <mergeCell ref="A16:D17"/>
    <mergeCell ref="A18:D18"/>
    <mergeCell ref="A19:D20"/>
    <mergeCell ref="A21:D21"/>
    <mergeCell ref="A22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2026-07-30T12:53:28Z</dcterms:created>
  <dcterms:modified xmlns:dcterms="http://purl.org/dc/terms/" xmlns:xsi="http://www.w3.org/2001/XMLSchema-instance" xsi:type="dcterms:W3CDTF">2026-07-30T12:53:28Z</dcterms:modified>
</cp:coreProperties>
</file>