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stos por Portal" sheetId="1" state="visible" r:id="rId1"/>
    <sheet xmlns:r="http://schemas.openxmlformats.org/officeDocument/2006/relationships" name="Resumen y Gráficos" sheetId="2" state="visible" r:id="rId2"/>
    <sheet xmlns:r="http://schemas.openxmlformats.org/officeDocument/2006/relationships" name="Instrucciones"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0 &quot;€&quot;"/>
  </numFmts>
  <fonts count="7">
    <font>
      <name val="Calibri"/>
      <family val="2"/>
      <color theme="1"/>
      <sz val="11"/>
      <scheme val="minor"/>
    </font>
    <font>
      <name val="Calibri"/>
      <b val="1"/>
      <color rgb="000F766E"/>
      <sz val="16"/>
    </font>
    <font>
      <name val="Calibri"/>
      <i val="1"/>
      <color rgb="0014B8A6"/>
      <sz val="11"/>
    </font>
    <font>
      <name val="Calibri"/>
      <b val="1"/>
      <color rgb="00FFFFFF"/>
      <sz val="11"/>
    </font>
    <font>
      <name val="Calibri"/>
      <sz val="10"/>
    </font>
    <font>
      <name val="Calibri"/>
      <b val="1"/>
      <sz val="10"/>
    </font>
    <font>
      <name val="Calibri"/>
      <b val="1"/>
      <color rgb="0022C55E"/>
      <sz val="10"/>
    </font>
  </fonts>
  <fills count="8">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CFFAFA"/>
        <bgColor rgb="00CFFAFA"/>
      </patternFill>
    </fill>
    <fill>
      <patternFill patternType="solid">
        <fgColor rgb="0014B8A6"/>
        <bgColor rgb="0014B8A6"/>
      </patternFill>
    </fill>
    <fill>
      <patternFill patternType="solid">
        <fgColor rgb="00FFFFFF"/>
        <bgColor rgb="00FFFF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4" fillId="4" borderId="1" applyAlignment="1" pivotButton="0" quotePrefix="0" xfId="0">
      <alignment horizontal="left" vertical="center" wrapText="1"/>
    </xf>
    <xf numFmtId="0" fontId="4" fillId="4" borderId="1" applyAlignment="1" pivotButton="0" quotePrefix="0" xfId="0">
      <alignment horizontal="center" vertical="center" wrapText="1"/>
    </xf>
    <xf numFmtId="164" fontId="0" fillId="4" borderId="1" applyAlignment="1" pivotButton="0" quotePrefix="0" xfId="0">
      <alignment horizontal="center" vertical="center" wrapText="1"/>
    </xf>
    <xf numFmtId="165" fontId="4" fillId="3" borderId="1" applyAlignment="1" pivotButton="0" quotePrefix="0" xfId="0">
      <alignment horizontal="center" vertical="center" wrapText="1"/>
    </xf>
    <xf numFmtId="165" fontId="5" fillId="4" borderId="1" applyAlignment="1" pivotButton="0" quotePrefix="0" xfId="0">
      <alignment horizontal="center" vertical="center" wrapText="1"/>
    </xf>
    <xf numFmtId="165" fontId="0" fillId="4" borderId="1" applyAlignment="1" pivotButton="0" quotePrefix="0" xfId="0">
      <alignment horizontal="center" vertical="center" wrapText="1"/>
    </xf>
    <xf numFmtId="0" fontId="4" fillId="0" borderId="1" applyAlignment="1" pivotButton="0" quotePrefix="0" xfId="0">
      <alignment horizontal="left" vertical="center" wrapText="1"/>
    </xf>
    <xf numFmtId="0" fontId="4" fillId="0" borderId="1" applyAlignment="1" pivotButton="0" quotePrefix="0" xfId="0">
      <alignment horizontal="center" vertical="center" wrapText="1"/>
    </xf>
    <xf numFmtId="164" fontId="0" fillId="0" borderId="1" applyAlignment="1" pivotButton="0" quotePrefix="0" xfId="0">
      <alignment horizontal="center" vertical="center" wrapText="1"/>
    </xf>
    <xf numFmtId="165" fontId="5" fillId="0" borderId="1" applyAlignment="1" pivotButton="0" quotePrefix="0" xfId="0">
      <alignment horizontal="center" vertical="center" wrapText="1"/>
    </xf>
    <xf numFmtId="165" fontId="0" fillId="0" borderId="1" applyAlignment="1" pivotButton="0" quotePrefix="0" xfId="0">
      <alignment horizontal="center" vertical="center" wrapText="1"/>
    </xf>
    <xf numFmtId="0" fontId="5" fillId="5" borderId="1" applyAlignment="1" pivotButton="0" quotePrefix="0" xfId="0">
      <alignment horizontal="left" vertical="center" wrapText="1"/>
    </xf>
    <xf numFmtId="0" fontId="5" fillId="5" borderId="1" applyAlignment="1" pivotButton="0" quotePrefix="0" xfId="0">
      <alignment horizontal="center" vertical="center" wrapText="1"/>
    </xf>
    <xf numFmtId="164" fontId="5" fillId="5" borderId="1" applyAlignment="1" pivotButton="0" quotePrefix="0" xfId="0">
      <alignment horizontal="center" vertical="center" wrapText="1"/>
    </xf>
    <xf numFmtId="165" fontId="5" fillId="5" borderId="1" applyAlignment="1" pivotButton="0" quotePrefix="0" xfId="0">
      <alignment horizontal="center" vertical="center" wrapText="1"/>
    </xf>
    <xf numFmtId="0" fontId="3" fillId="6" borderId="0" applyAlignment="1" pivotButton="0" quotePrefix="0" xfId="0">
      <alignment horizontal="center" vertical="center" wrapText="1"/>
    </xf>
    <xf numFmtId="0" fontId="0" fillId="6" borderId="0" pivotButton="0" quotePrefix="0" xfId="0"/>
    <xf numFmtId="0" fontId="5" fillId="0" borderId="0" pivotButton="0" quotePrefix="0" xfId="0"/>
    <xf numFmtId="0" fontId="0" fillId="3" borderId="1" pivotButton="0" quotePrefix="0" xfId="0"/>
    <xf numFmtId="165" fontId="0" fillId="0" borderId="1" pivotButton="0" quotePrefix="0" xfId="0"/>
    <xf numFmtId="0" fontId="0" fillId="0" borderId="1" pivotButton="0" quotePrefix="0" xfId="0"/>
    <xf numFmtId="0" fontId="3" fillId="6" borderId="0" pivotButton="0" quotePrefix="0" xfId="0"/>
    <xf numFmtId="0" fontId="5" fillId="4" borderId="1" pivotButton="0" quotePrefix="0" xfId="0"/>
    <xf numFmtId="165" fontId="6" fillId="3" borderId="1" applyAlignment="1" pivotButton="0" quotePrefix="0" xfId="0">
      <alignment horizontal="center" vertical="center" wrapText="1"/>
    </xf>
    <xf numFmtId="0" fontId="5" fillId="7" borderId="1" pivotButton="0" quotePrefix="0" xfId="0"/>
    <xf numFmtId="0" fontId="6" fillId="3" borderId="1" applyAlignment="1" pivotButton="0" quotePrefix="0" xfId="0">
      <alignment horizontal="center" vertical="center" wrapText="1"/>
    </xf>
    <xf numFmtId="0" fontId="4" fillId="7" borderId="1" applyAlignment="1" pivotButton="0" quotePrefix="0" xfId="0">
      <alignment horizontal="left" vertical="center" wrapText="1"/>
    </xf>
    <xf numFmtId="165" fontId="0" fillId="7" borderId="1" applyAlignment="1" pivotButton="0" quotePrefix="0" xfId="0">
      <alignment horizontal="center" vertical="center" wrapText="1"/>
    </xf>
    <xf numFmtId="0" fontId="4" fillId="0" borderId="0" applyAlignment="1" pivotButton="0" quotePrefix="0" xfId="0">
      <alignment horizontal="left" vertical="top" wrapText="1"/>
    </xf>
  </cellXfs>
  <cellStyles count="1">
    <cellStyle name="Normal" xfId="0" builtinId="0" hidden="0"/>
  </cellStyles>
  <dxfs count="2">
    <dxf>
      <font>
        <name val="Calibri"/>
        <b val="1"/>
        <color rgb="00DC2626"/>
        <sz val="10"/>
      </font>
      <fill>
        <patternFill patternType="solid">
          <fgColor rgb="00FEE2E2"/>
          <bgColor rgb="00FEE2E2"/>
        </patternFill>
      </fill>
    </dxf>
    <dxf>
      <font>
        <name val="Calibri"/>
        <b val="1"/>
        <color rgb="0022C55E"/>
        <sz val="10"/>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de Gastos por Portal</a:t>
            </a:r>
          </a:p>
        </rich>
      </tx>
    </title>
    <plotArea>
      <barChart>
        <barDir val="col"/>
        <grouping val="clustered"/>
        <ser>
          <idx val="0"/>
          <order val="0"/>
          <tx>
            <strRef>
              <f>'Resumen y Gráficos'!B12</f>
            </strRef>
          </tx>
          <spPr>
            <a:solidFill xmlns:a="http://schemas.openxmlformats.org/drawingml/2006/main">
              <a:srgbClr val="0F766E"/>
            </a:solidFill>
            <a:ln xmlns:a="http://schemas.openxmlformats.org/drawingml/2006/main">
              <a:prstDash val="solid"/>
            </a:ln>
          </spPr>
          <cat>
            <numRef>
              <f>'Resumen y Gráficos'!$A$13:$A$21</f>
            </numRef>
          </cat>
          <val>
            <numRef>
              <f>'Resumen y Gráficos'!$B$13:$B$21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Portal / Escalera</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Euros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Distribución de Gastos por Categoría</a:t>
            </a:r>
          </a:p>
        </rich>
      </tx>
    </title>
    <plotArea>
      <pieChart>
        <varyColors val="1"/>
        <ser>
          <idx val="0"/>
          <order val="0"/>
          <tx>
            <strRef>
              <f>'Resumen y Gráficos'!F12</f>
            </strRef>
          </tx>
          <spPr>
            <a:ln xmlns:a="http://schemas.openxmlformats.org/drawingml/2006/main">
              <a:prstDash val="solid"/>
            </a:ln>
          </spPr>
          <cat>
            <numRef>
              <f>'Resumen y Gráficos'!$E$13:$E$18</f>
            </numRef>
          </cat>
          <val>
            <numRef>
              <f>'Resumen y Gráficos'!$F$13:$F$18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20</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20</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9"/>
  <sheetViews>
    <sheetView workbookViewId="0">
      <pane ySplit="4" topLeftCell="A5" activePane="bottomLeft" state="frozen"/>
      <selection pane="bottomLeft" activeCell="A1" sqref="A1"/>
    </sheetView>
  </sheetViews>
  <sheetFormatPr baseColWidth="8" defaultRowHeight="15"/>
  <cols>
    <col width="24" customWidth="1" min="1" max="1"/>
    <col width="13" customWidth="1" min="2" max="2"/>
    <col width="16" customWidth="1" min="3" max="3"/>
    <col width="13" customWidth="1" min="4" max="4"/>
    <col width="13" customWidth="1" min="5" max="5"/>
    <col width="15" customWidth="1" min="6" max="6"/>
    <col width="16" customWidth="1" min="7" max="7"/>
    <col width="16" customWidth="1" min="8" max="8"/>
    <col width="18" customWidth="1" min="9" max="9"/>
    <col width="15" customWidth="1" min="10" max="10"/>
    <col width="20" customWidth="1" min="11" max="11"/>
    <col width="16" customWidth="1" min="12" max="12"/>
    <col width="16" customWidth="1" min="13" max="13"/>
    <col width="22" customWidth="1" min="14" max="14"/>
  </cols>
  <sheetData>
    <row r="1">
      <c r="A1" s="1" t="inlineStr">
        <is>
          <t>CUADRO DE GASTOS COMUNES POR ESCALERA Y PORTAL - COMUNIDAD DE PROPIETARIOS</t>
        </is>
      </c>
    </row>
    <row r="2">
      <c r="A2" s="2" t="inlineStr">
        <is>
          <t>Edificio Residencial Los Robles - Calle Mayor 12, Madrid | Ejercicio 2026</t>
        </is>
      </c>
    </row>
    <row r="3"/>
    <row r="4">
      <c r="A4" s="3" t="inlineStr">
        <is>
          <t>Portal / Escalera</t>
        </is>
      </c>
      <c r="B4" s="3" t="inlineStr">
        <is>
          <t>Nº Viviendas</t>
        </is>
      </c>
      <c r="C4" s="3" t="inlineStr">
        <is>
          <t>Coeficiente Participación (%)</t>
        </is>
      </c>
      <c r="D4" s="3" t="inlineStr">
        <is>
          <t>Limpieza (€)</t>
        </is>
      </c>
      <c r="E4" s="3" t="inlineStr">
        <is>
          <t>Ascensor (€)</t>
        </is>
      </c>
      <c r="F4" s="3" t="inlineStr">
        <is>
          <t>Mantenimiento (€)</t>
        </is>
      </c>
      <c r="G4" s="3" t="inlineStr">
        <is>
          <t>Administración (€)</t>
        </is>
      </c>
      <c r="H4" s="3" t="inlineStr">
        <is>
          <t>Seguro Comunidad (€)</t>
        </is>
      </c>
      <c r="I4" s="3" t="inlineStr">
        <is>
          <t>Suministros Luz/Agua (€)</t>
        </is>
      </c>
      <c r="J4" s="3" t="inlineStr">
        <is>
          <t>Total Gastos (€)</t>
        </is>
      </c>
      <c r="K4" s="3" t="inlineStr">
        <is>
          <t>Cuota Mensual/Vivienda (€)</t>
        </is>
      </c>
      <c r="L4" s="3" t="inlineStr">
        <is>
          <t>Cuota Trimestral (€)</t>
        </is>
      </c>
      <c r="M4" s="3" t="inlineStr">
        <is>
          <t>% sobre Total Comunidad</t>
        </is>
      </c>
      <c r="N4" s="3" t="inlineStr">
        <is>
          <t>Referencia Catastral</t>
        </is>
      </c>
    </row>
    <row r="5">
      <c r="A5" s="4" t="inlineStr">
        <is>
          <t>Portal 1 - Escalera A</t>
        </is>
      </c>
      <c r="B5" s="5" t="n">
        <v>8</v>
      </c>
      <c r="C5" s="6" t="n">
        <v>0.125</v>
      </c>
      <c r="D5" s="7" t="n">
        <v>145</v>
      </c>
      <c r="E5" s="7" t="n">
        <v>220</v>
      </c>
      <c r="F5" s="7" t="n">
        <v>95</v>
      </c>
      <c r="G5" s="7" t="n">
        <v>110</v>
      </c>
      <c r="H5" s="7" t="n">
        <v>180</v>
      </c>
      <c r="I5" s="7" t="n">
        <v>210</v>
      </c>
      <c r="J5" s="8">
        <f>SUM(D5:I5)</f>
        <v/>
      </c>
      <c r="K5" s="9">
        <f>IFERROR(J5/B5,0)</f>
        <v/>
      </c>
      <c r="L5" s="9">
        <f>K5*3</f>
        <v/>
      </c>
      <c r="M5" s="6">
        <f>IFERROR(J5/$J$14,0)</f>
        <v/>
      </c>
      <c r="N5" s="4" t="inlineStr">
        <is>
          <t>1234567VK4712A0001AB</t>
        </is>
      </c>
    </row>
    <row r="6">
      <c r="A6" s="10" t="inlineStr">
        <is>
          <t>Portal 2 - Escalera B</t>
        </is>
      </c>
      <c r="B6" s="11" t="n">
        <v>6</v>
      </c>
      <c r="C6" s="12" t="n">
        <v>0.09300000000000001</v>
      </c>
      <c r="D6" s="7" t="n">
        <v>120</v>
      </c>
      <c r="E6" s="7" t="n">
        <v>180</v>
      </c>
      <c r="F6" s="7" t="n">
        <v>80</v>
      </c>
      <c r="G6" s="7" t="n">
        <v>95</v>
      </c>
      <c r="H6" s="7" t="n">
        <v>150</v>
      </c>
      <c r="I6" s="7" t="n">
        <v>175</v>
      </c>
      <c r="J6" s="13">
        <f>SUM(D6:I6)</f>
        <v/>
      </c>
      <c r="K6" s="14">
        <f>IFERROR(J6/B6,0)</f>
        <v/>
      </c>
      <c r="L6" s="14">
        <f>K6*3</f>
        <v/>
      </c>
      <c r="M6" s="12">
        <f>IFERROR(J6/$J$14,0)</f>
        <v/>
      </c>
      <c r="N6" s="10" t="inlineStr">
        <is>
          <t>1234567VK4712A0002CD</t>
        </is>
      </c>
    </row>
    <row r="7">
      <c r="A7" s="4" t="inlineStr">
        <is>
          <t>Portal 3 - Escalera C</t>
        </is>
      </c>
      <c r="B7" s="5" t="n">
        <v>10</v>
      </c>
      <c r="C7" s="6" t="n">
        <v>0.156</v>
      </c>
      <c r="D7" s="7" t="n">
        <v>165</v>
      </c>
      <c r="E7" s="7" t="n">
        <v>260</v>
      </c>
      <c r="F7" s="7" t="n">
        <v>110</v>
      </c>
      <c r="G7" s="7" t="n">
        <v>130</v>
      </c>
      <c r="H7" s="7" t="n">
        <v>210</v>
      </c>
      <c r="I7" s="7" t="n">
        <v>250</v>
      </c>
      <c r="J7" s="8">
        <f>SUM(D7:I7)</f>
        <v/>
      </c>
      <c r="K7" s="9">
        <f>IFERROR(J7/B7,0)</f>
        <v/>
      </c>
      <c r="L7" s="9">
        <f>K7*3</f>
        <v/>
      </c>
      <c r="M7" s="6">
        <f>IFERROR(J7/$J$14,0)</f>
        <v/>
      </c>
      <c r="N7" s="4" t="inlineStr">
        <is>
          <t>1234567VK4712A0003EF</t>
        </is>
      </c>
    </row>
    <row r="8">
      <c r="A8" s="10" t="inlineStr">
        <is>
          <t>Portal 4 - Escalera D</t>
        </is>
      </c>
      <c r="B8" s="11" t="n">
        <v>7</v>
      </c>
      <c r="C8" s="12" t="n">
        <v>0.108</v>
      </c>
      <c r="D8" s="7" t="n">
        <v>130</v>
      </c>
      <c r="E8" s="7" t="n">
        <v>195</v>
      </c>
      <c r="F8" s="7" t="n">
        <v>85</v>
      </c>
      <c r="G8" s="7" t="n">
        <v>100</v>
      </c>
      <c r="H8" s="7" t="n">
        <v>160</v>
      </c>
      <c r="I8" s="7" t="n">
        <v>190</v>
      </c>
      <c r="J8" s="13">
        <f>SUM(D8:I8)</f>
        <v/>
      </c>
      <c r="K8" s="14">
        <f>IFERROR(J8/B8,0)</f>
        <v/>
      </c>
      <c r="L8" s="14">
        <f>K8*3</f>
        <v/>
      </c>
      <c r="M8" s="12">
        <f>IFERROR(J8/$J$14,0)</f>
        <v/>
      </c>
      <c r="N8" s="10" t="inlineStr">
        <is>
          <t>1234567VK4712A0004GH</t>
        </is>
      </c>
    </row>
    <row r="9">
      <c r="A9" s="4" t="inlineStr">
        <is>
          <t>Portal 5 - Escalera E</t>
        </is>
      </c>
      <c r="B9" s="5" t="n">
        <v>9</v>
      </c>
      <c r="C9" s="6" t="n">
        <v>0.14</v>
      </c>
      <c r="D9" s="7" t="n">
        <v>155</v>
      </c>
      <c r="E9" s="7" t="n">
        <v>235</v>
      </c>
      <c r="F9" s="7" t="n">
        <v>100</v>
      </c>
      <c r="G9" s="7" t="n">
        <v>120</v>
      </c>
      <c r="H9" s="7" t="n">
        <v>195</v>
      </c>
      <c r="I9" s="7" t="n">
        <v>225</v>
      </c>
      <c r="J9" s="8">
        <f>SUM(D9:I9)</f>
        <v/>
      </c>
      <c r="K9" s="9">
        <f>IFERROR(J9/B9,0)</f>
        <v/>
      </c>
      <c r="L9" s="9">
        <f>K9*3</f>
        <v/>
      </c>
      <c r="M9" s="6">
        <f>IFERROR(J9/$J$14,0)</f>
        <v/>
      </c>
      <c r="N9" s="4" t="inlineStr">
        <is>
          <t>1234567VK4712A0005IJ</t>
        </is>
      </c>
    </row>
    <row r="10">
      <c r="A10" s="10" t="inlineStr">
        <is>
          <t>Portal 6 - Escalera F</t>
        </is>
      </c>
      <c r="B10" s="11" t="n">
        <v>5</v>
      </c>
      <c r="C10" s="12" t="n">
        <v>0.078</v>
      </c>
      <c r="D10" s="7" t="n">
        <v>105</v>
      </c>
      <c r="E10" s="7" t="n">
        <v>160</v>
      </c>
      <c r="F10" s="7" t="n">
        <v>70</v>
      </c>
      <c r="G10" s="7" t="n">
        <v>85</v>
      </c>
      <c r="H10" s="7" t="n">
        <v>135</v>
      </c>
      <c r="I10" s="7" t="n">
        <v>150</v>
      </c>
      <c r="J10" s="13">
        <f>SUM(D10:I10)</f>
        <v/>
      </c>
      <c r="K10" s="14">
        <f>IFERROR(J10/B10,0)</f>
        <v/>
      </c>
      <c r="L10" s="14">
        <f>K10*3</f>
        <v/>
      </c>
      <c r="M10" s="12">
        <f>IFERROR(J10/$J$14,0)</f>
        <v/>
      </c>
      <c r="N10" s="10" t="inlineStr">
        <is>
          <t>1234567VK4712A0006KL</t>
        </is>
      </c>
    </row>
    <row r="11">
      <c r="A11" s="4" t="inlineStr">
        <is>
          <t>Portal 7 - Escalera G</t>
        </is>
      </c>
      <c r="B11" s="5" t="n">
        <v>8</v>
      </c>
      <c r="C11" s="6" t="n">
        <v>0.125</v>
      </c>
      <c r="D11" s="7" t="n">
        <v>148</v>
      </c>
      <c r="E11" s="7" t="n">
        <v>222</v>
      </c>
      <c r="F11" s="7" t="n">
        <v>96</v>
      </c>
      <c r="G11" s="7" t="n">
        <v>112</v>
      </c>
      <c r="H11" s="7" t="n">
        <v>182</v>
      </c>
      <c r="I11" s="7" t="n">
        <v>212</v>
      </c>
      <c r="J11" s="8">
        <f>SUM(D11:I11)</f>
        <v/>
      </c>
      <c r="K11" s="9">
        <f>IFERROR(J11/B11,0)</f>
        <v/>
      </c>
      <c r="L11" s="9">
        <f>K11*3</f>
        <v/>
      </c>
      <c r="M11" s="6">
        <f>IFERROR(J11/$J$14,0)</f>
        <v/>
      </c>
      <c r="N11" s="4" t="inlineStr">
        <is>
          <t>1234567VK4712A0007MN</t>
        </is>
      </c>
    </row>
    <row r="12">
      <c r="A12" s="10" t="inlineStr">
        <is>
          <t>Portal 8 - Escalera H</t>
        </is>
      </c>
      <c r="B12" s="11" t="n">
        <v>6</v>
      </c>
      <c r="C12" s="12" t="n">
        <v>0.09300000000000001</v>
      </c>
      <c r="D12" s="7" t="n">
        <v>122</v>
      </c>
      <c r="E12" s="7" t="n">
        <v>182</v>
      </c>
      <c r="F12" s="7" t="n">
        <v>82</v>
      </c>
      <c r="G12" s="7" t="n">
        <v>96</v>
      </c>
      <c r="H12" s="7" t="n">
        <v>152</v>
      </c>
      <c r="I12" s="7" t="n">
        <v>178</v>
      </c>
      <c r="J12" s="13">
        <f>SUM(D12:I12)</f>
        <v/>
      </c>
      <c r="K12" s="14">
        <f>IFERROR(J12/B12,0)</f>
        <v/>
      </c>
      <c r="L12" s="14">
        <f>K12*3</f>
        <v/>
      </c>
      <c r="M12" s="12">
        <f>IFERROR(J12/$J$14,0)</f>
        <v/>
      </c>
      <c r="N12" s="10" t="inlineStr">
        <is>
          <t>1234567VK4712A0008OP</t>
        </is>
      </c>
    </row>
    <row r="13">
      <c r="A13" s="4" t="inlineStr">
        <is>
          <t>Portal 9 - Escalera I</t>
        </is>
      </c>
      <c r="B13" s="5" t="n">
        <v>6</v>
      </c>
      <c r="C13" s="6" t="n">
        <v>0.08199999999999999</v>
      </c>
      <c r="D13" s="7" t="n">
        <v>118</v>
      </c>
      <c r="E13" s="7" t="n">
        <v>176</v>
      </c>
      <c r="F13" s="7" t="n">
        <v>78</v>
      </c>
      <c r="G13" s="7" t="n">
        <v>92</v>
      </c>
      <c r="H13" s="7" t="n">
        <v>148</v>
      </c>
      <c r="I13" s="7" t="n">
        <v>172</v>
      </c>
      <c r="J13" s="8">
        <f>SUM(D13:I13)</f>
        <v/>
      </c>
      <c r="K13" s="9">
        <f>IFERROR(J13/B13,0)</f>
        <v/>
      </c>
      <c r="L13" s="9">
        <f>K13*3</f>
        <v/>
      </c>
      <c r="M13" s="6">
        <f>IFERROR(J13/$J$14,0)</f>
        <v/>
      </c>
      <c r="N13" s="4" t="inlineStr">
        <is>
          <t>1234567VK4712A0009QR</t>
        </is>
      </c>
    </row>
    <row r="14">
      <c r="A14" s="15" t="inlineStr">
        <is>
          <t>TOTAL COMUNIDAD</t>
        </is>
      </c>
      <c r="B14" s="16">
        <f>SUM(B5:B13)</f>
        <v/>
      </c>
      <c r="C14" s="17">
        <f>SUM(C5:C13)</f>
        <v/>
      </c>
      <c r="D14" s="18">
        <f>SUM(D5:D13)</f>
        <v/>
      </c>
      <c r="E14" s="18">
        <f>SUM(E5:E13)</f>
        <v/>
      </c>
      <c r="F14" s="18">
        <f>SUM(F5:F13)</f>
        <v/>
      </c>
      <c r="G14" s="18">
        <f>SUM(G5:G13)</f>
        <v/>
      </c>
      <c r="H14" s="18">
        <f>SUM(H5:H13)</f>
        <v/>
      </c>
      <c r="I14" s="18">
        <f>SUM(I5:I13)</f>
        <v/>
      </c>
      <c r="J14" s="18">
        <f>SUM(J5:J13)</f>
        <v/>
      </c>
      <c r="K14" s="18">
        <f>IFERROR(J14/B14,0)</f>
        <v/>
      </c>
      <c r="L14" s="18">
        <f>K14*3</f>
        <v/>
      </c>
      <c r="M14" s="17">
        <f>IFERROR(J14/J14,0)</f>
        <v/>
      </c>
      <c r="N14" s="16" t="inlineStr"/>
    </row>
    <row r="15"/>
    <row r="16"/>
    <row r="17">
      <c r="A17" s="19" t="inlineStr">
        <is>
          <t>CONSULTA RÁPIDA POR PORTAL</t>
        </is>
      </c>
    </row>
    <row r="18">
      <c r="A18" s="21" t="inlineStr">
        <is>
          <t>Escribe Portal:</t>
        </is>
      </c>
      <c r="B18" s="22" t="inlineStr">
        <is>
          <t>Portal 3 - Escalera C</t>
        </is>
      </c>
      <c r="C18" s="21" t="inlineStr">
        <is>
          <t>Total Gastos (€):</t>
        </is>
      </c>
      <c r="D18" s="23">
        <f>IFERROR(VLOOKUP(B18,A5:J13,10,FALSE),"No encontrado")</f>
        <v/>
      </c>
    </row>
    <row r="19">
      <c r="A19" s="21" t="inlineStr">
        <is>
          <t>Nº Portales con cuota &gt; 20 €:</t>
        </is>
      </c>
      <c r="C19" s="24">
        <f>COUNTIF(K5:K13,"&gt;20")</f>
        <v/>
      </c>
    </row>
  </sheetData>
  <mergeCells count="4">
    <mergeCell ref="A1:N1"/>
    <mergeCell ref="A2:N2"/>
    <mergeCell ref="A17:D17"/>
    <mergeCell ref="A19:B19"/>
  </mergeCells>
  <conditionalFormatting sqref="K5:K13">
    <cfRule type="expression" priority="1" dxfId="0">
      <formula>K5&gt;25</formula>
    </cfRule>
    <cfRule type="cellIs" priority="2" operator="lessThan" dxfId="1">
      <formula>15</formula>
    </cfRule>
  </conditionalFormatting>
  <dataValidations count="1">
    <dataValidation sqref="B18" showErrorMessage="1" showInputMessage="1" allowBlank="1" type="list">
      <formula1>=$A$5:$A$13</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26" customWidth="1" min="1" max="1"/>
    <col width="18" customWidth="1" min="2" max="2"/>
    <col width="22" customWidth="1" min="3" max="3"/>
    <col width="4" customWidth="1" min="4" max="4"/>
    <col width="20" customWidth="1" min="5" max="5"/>
    <col width="18" customWidth="1" min="6" max="6"/>
  </cols>
  <sheetData>
    <row r="1">
      <c r="A1" s="1" t="inlineStr">
        <is>
          <t>DASHBOARD - RESUMEN DE GASTOS COMUNES</t>
        </is>
      </c>
    </row>
    <row r="2"/>
    <row r="3">
      <c r="A3" s="25" t="inlineStr">
        <is>
          <t>INDICADORES CLAVE</t>
        </is>
      </c>
    </row>
    <row r="4">
      <c r="A4" s="26" t="inlineStr">
        <is>
          <t>Total Gastos Comunidad (€)</t>
        </is>
      </c>
      <c r="B4" s="27">
        <f>'Gastos por Portal'!J14</f>
        <v/>
      </c>
    </row>
    <row r="5">
      <c r="A5" s="28" t="inlineStr">
        <is>
          <t>Gasto Medio por Vivienda (€)</t>
        </is>
      </c>
      <c r="B5" s="27">
        <f>IFERROR('Gastos por Portal'!J14/'Gastos por Portal'!B14,0)</f>
        <v/>
      </c>
    </row>
    <row r="6">
      <c r="A6" s="26" t="inlineStr">
        <is>
          <t>Portal con Mayor Gasto</t>
        </is>
      </c>
      <c r="B6" s="29">
        <f>INDEX('Gastos por Portal'!A5:A13,MATCH(MAX('Gastos por Portal'!J5:J13),'Gastos por Portal'!J5:J13,0))</f>
        <v/>
      </c>
    </row>
    <row r="7">
      <c r="A7" s="28" t="inlineStr">
        <is>
          <t>Nº Total de Viviendas</t>
        </is>
      </c>
      <c r="B7" s="29">
        <f>'Gastos por Portal'!B14</f>
        <v/>
      </c>
    </row>
    <row r="8">
      <c r="A8" s="26" t="inlineStr">
        <is>
          <t>Gasto Medio por Portal (€)</t>
        </is>
      </c>
      <c r="B8" s="27">
        <f>IFERROR('Gastos por Portal'!J14/COUNTA('Gastos por Portal'!A5:A13),0)</f>
        <v/>
      </c>
    </row>
    <row r="9"/>
    <row r="10"/>
    <row r="11">
      <c r="A11" s="25" t="inlineStr">
        <is>
          <t>RESUMEN DE GASTOS POR PORTAL</t>
        </is>
      </c>
      <c r="E11" s="25" t="inlineStr">
        <is>
          <t>GASTOS POR CATEGORÍA</t>
        </is>
      </c>
    </row>
    <row r="12">
      <c r="A12" s="3" t="inlineStr">
        <is>
          <t>Portal / Escalera</t>
        </is>
      </c>
      <c r="B12" s="3" t="inlineStr">
        <is>
          <t>Total Gastos (€)</t>
        </is>
      </c>
      <c r="C12" s="3" t="inlineStr">
        <is>
          <t>Cuota Mensual/Vivienda (€)</t>
        </is>
      </c>
      <c r="E12" s="3" t="inlineStr">
        <is>
          <t>Categoría</t>
        </is>
      </c>
      <c r="F12" s="3" t="inlineStr">
        <is>
          <t>Importe Total (€)</t>
        </is>
      </c>
    </row>
    <row r="13">
      <c r="A13" s="4">
        <f>'Gastos por Portal'!A5</f>
        <v/>
      </c>
      <c r="B13" s="9">
        <f>'Gastos por Portal'!J5</f>
        <v/>
      </c>
      <c r="C13" s="9">
        <f>'Gastos por Portal'!K5</f>
        <v/>
      </c>
      <c r="E13" s="4" t="inlineStr">
        <is>
          <t>Limpieza</t>
        </is>
      </c>
      <c r="F13" s="9">
        <f>SUM('Gastos por Portal'!D5:D13)</f>
        <v/>
      </c>
    </row>
    <row r="14">
      <c r="A14" s="30">
        <f>'Gastos por Portal'!A6</f>
        <v/>
      </c>
      <c r="B14" s="31">
        <f>'Gastos por Portal'!J6</f>
        <v/>
      </c>
      <c r="C14" s="31">
        <f>'Gastos por Portal'!K6</f>
        <v/>
      </c>
      <c r="E14" s="30" t="inlineStr">
        <is>
          <t>Ascensor</t>
        </is>
      </c>
      <c r="F14" s="31">
        <f>SUM('Gastos por Portal'!E5:E13)</f>
        <v/>
      </c>
    </row>
    <row r="15">
      <c r="A15" s="4">
        <f>'Gastos por Portal'!A7</f>
        <v/>
      </c>
      <c r="B15" s="9">
        <f>'Gastos por Portal'!J7</f>
        <v/>
      </c>
      <c r="C15" s="9">
        <f>'Gastos por Portal'!K7</f>
        <v/>
      </c>
      <c r="E15" s="4" t="inlineStr">
        <is>
          <t>Mantenimiento</t>
        </is>
      </c>
      <c r="F15" s="9">
        <f>SUM('Gastos por Portal'!F5:F13)</f>
        <v/>
      </c>
    </row>
    <row r="16">
      <c r="A16" s="30">
        <f>'Gastos por Portal'!A8</f>
        <v/>
      </c>
      <c r="B16" s="31">
        <f>'Gastos por Portal'!J8</f>
        <v/>
      </c>
      <c r="C16" s="31">
        <f>'Gastos por Portal'!K8</f>
        <v/>
      </c>
      <c r="E16" s="30" t="inlineStr">
        <is>
          <t>Administración</t>
        </is>
      </c>
      <c r="F16" s="31">
        <f>SUM('Gastos por Portal'!G5:G13)</f>
        <v/>
      </c>
    </row>
    <row r="17">
      <c r="A17" s="4">
        <f>'Gastos por Portal'!A9</f>
        <v/>
      </c>
      <c r="B17" s="9">
        <f>'Gastos por Portal'!J9</f>
        <v/>
      </c>
      <c r="C17" s="9">
        <f>'Gastos por Portal'!K9</f>
        <v/>
      </c>
      <c r="E17" s="4" t="inlineStr">
        <is>
          <t>Seguro Comunidad</t>
        </is>
      </c>
      <c r="F17" s="9">
        <f>SUM('Gastos por Portal'!H5:H13)</f>
        <v/>
      </c>
    </row>
    <row r="18">
      <c r="A18" s="30">
        <f>'Gastos por Portal'!A10</f>
        <v/>
      </c>
      <c r="B18" s="31">
        <f>'Gastos por Portal'!J10</f>
        <v/>
      </c>
      <c r="C18" s="31">
        <f>'Gastos por Portal'!K10</f>
        <v/>
      </c>
      <c r="E18" s="30" t="inlineStr">
        <is>
          <t>Suministros</t>
        </is>
      </c>
      <c r="F18" s="31">
        <f>SUM('Gastos por Portal'!I5:I13)</f>
        <v/>
      </c>
    </row>
    <row r="19">
      <c r="A19" s="4">
        <f>'Gastos por Portal'!A11</f>
        <v/>
      </c>
      <c r="B19" s="9">
        <f>'Gastos por Portal'!J11</f>
        <v/>
      </c>
      <c r="C19" s="9">
        <f>'Gastos por Portal'!K11</f>
        <v/>
      </c>
    </row>
    <row r="20">
      <c r="A20" s="30">
        <f>'Gastos por Portal'!A12</f>
        <v/>
      </c>
      <c r="B20" s="31">
        <f>'Gastos por Portal'!J12</f>
        <v/>
      </c>
      <c r="C20" s="31">
        <f>'Gastos por Portal'!K12</f>
        <v/>
      </c>
    </row>
    <row r="21">
      <c r="A21" s="4">
        <f>'Gastos por Portal'!A13</f>
        <v/>
      </c>
      <c r="B21" s="9">
        <f>'Gastos por Portal'!J13</f>
        <v/>
      </c>
      <c r="C21" s="9">
        <f>'Gastos por Portal'!K13</f>
        <v/>
      </c>
    </row>
  </sheetData>
  <mergeCells count="4">
    <mergeCell ref="A1:F1"/>
    <mergeCell ref="A3:B3"/>
    <mergeCell ref="A11:C11"/>
    <mergeCell ref="E11:F1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34" customWidth="1" min="1" max="1"/>
    <col width="34" customWidth="1" min="2" max="2"/>
    <col width="34" customWidth="1" min="3" max="3"/>
  </cols>
  <sheetData>
    <row r="1" ht="16" customHeight="1">
      <c r="A1" s="1" t="inlineStr">
        <is>
          <t>INSTRUCCIONES DE USO</t>
        </is>
      </c>
    </row>
    <row r="2" ht="16" customHeight="1"/>
    <row r="3" ht="16" customHeight="1">
      <c r="A3" s="25" t="inlineStr">
        <is>
          <t>Hoja 'Gastos por Portal'</t>
        </is>
      </c>
    </row>
    <row r="4" ht="16" customHeight="1">
      <c r="A4" s="32" t="inlineStr">
        <is>
          <t>Contiene el cuadro principal con los gastos comunes de cada portal/escalera de la comunidad: limpieza, ascensor, mantenimiento, administración, seguro y suministros. Las columnas amarillas (D a I) son editables e introducen los importes reales. El resto de columnas se calculan automáticamente con fórmulas (SUMA, división de cuotas, porcentaje sobre el total).</t>
        </is>
      </c>
    </row>
    <row r="5" ht="16" customHeight="1"/>
    <row r="6" ht="16" customHeight="1"/>
    <row r="7" ht="16" customHeight="1">
      <c r="A7" s="25" t="inlineStr">
        <is>
          <t>Coeficiente de Participación</t>
        </is>
      </c>
    </row>
    <row r="8" ht="16" customHeight="1">
      <c r="A8" s="32" t="inlineStr">
        <is>
          <t>Es el porcentaje que corresponde a cada portal según los estatutos de la comunidad, usado para repartir gastos generales del edificio (no incluidos en este cuadro de gastos propios de escalera).</t>
        </is>
      </c>
    </row>
    <row r="9" ht="16" customHeight="1"/>
    <row r="10" ht="16" customHeight="1"/>
    <row r="11" ht="16" customHeight="1">
      <c r="A11" s="25" t="inlineStr">
        <is>
          <t>Cuota Mensual y Trimestral</t>
        </is>
      </c>
    </row>
    <row r="12" ht="16" customHeight="1">
      <c r="A12" s="32" t="inlineStr">
        <is>
          <t>La cuota mensual por vivienda se calcula dividiendo el total de gastos del portal entre el número de viviendas (columna K). La cuota trimestral multiplica ese valor por 3, útil para giros bancarios trimestrales habituales en comunidades de propietarios.</t>
        </is>
      </c>
    </row>
    <row r="13" ht="16" customHeight="1"/>
    <row r="14" ht="16" customHeight="1"/>
    <row r="15" ht="16" customHeight="1">
      <c r="A15" s="25" t="inlineStr">
        <is>
          <t>Consulta Rápida (VLOOKUP)</t>
        </is>
      </c>
    </row>
    <row r="16" ht="16" customHeight="1">
      <c r="A16" s="32" t="inlineStr">
        <is>
          <t>En la parte inferior de la hoja principal puedes escribir o seleccionar (lista desplegable) el nombre de un portal y obtendrás automáticamente su total de gastos mediante la función VLOOKUP. También se muestra el número de portales con cuota mensual superior a 20 € (COUNTIF).</t>
        </is>
      </c>
    </row>
    <row r="17" ht="16" customHeight="1"/>
    <row r="18" ht="16" customHeight="1"/>
    <row r="19" ht="16" customHeight="1">
      <c r="A19" s="25" t="inlineStr">
        <is>
          <t>Formato Condicional</t>
        </is>
      </c>
    </row>
    <row r="20" ht="16" customHeight="1">
      <c r="A20" s="32" t="inlineStr">
        <is>
          <t>Las cuotas mensuales superiores a 25 € se resaltan en rojo (alerta) y las inferiores a 15 € en verde (gasto contenido), para identificar rápidamente desviaciones entre portales.</t>
        </is>
      </c>
    </row>
    <row r="21" ht="16" customHeight="1"/>
    <row r="22" ht="16" customHeight="1"/>
    <row r="23" ht="16" customHeight="1">
      <c r="A23" s="25" t="inlineStr">
        <is>
          <t>Hoja 'Resumen y Gráficos'</t>
        </is>
      </c>
    </row>
    <row r="24" ht="16" customHeight="1">
      <c r="A24" s="32" t="inlineStr">
        <is>
          <t>Panel de control con los indicadores clave de la comunidad (total de gastos, gasto medio por vivienda, portal con mayor gasto mediante INDEX/MATCH), una tabla comparativa por portal y un gráfico de barras, además de una tabla y gráfico circular con el desglose por categoría de gasto.</t>
        </is>
      </c>
    </row>
    <row r="25" ht="16" customHeight="1"/>
    <row r="26" ht="16" customHeight="1"/>
    <row r="27" ht="16" customHeight="1">
      <c r="A27" s="25" t="inlineStr">
        <is>
          <t>Referencia Catastral</t>
        </is>
      </c>
    </row>
    <row r="28" ht="16" customHeight="1">
      <c r="A28" s="32" t="inlineStr">
        <is>
          <t>Cada portal incluye su referencia catastral (columna N) a efectos de identificación fiscal ante el Catastro y la comunidad de propietarios.</t>
        </is>
      </c>
    </row>
    <row r="29" ht="16" customHeight="1"/>
    <row r="30" ht="16" customHeight="1"/>
    <row r="31" ht="16" customHeight="1">
      <c r="A31" s="25" t="inlineStr">
        <is>
          <t>Recomendación</t>
        </is>
      </c>
    </row>
    <row r="32" ht="16" customHeight="1">
      <c r="A32" s="32" t="inlineStr">
        <is>
          <t>Actualiza mensualmente las columnas de gastos reales (D-I) para mantener las cuotas y el dashboard siempre actualizados. Revisa el reparto de fianzas, IBI y cuotas hipotecarias de forma independiente si el edificio incluye viviendas en régimen de alquiler.</t>
        </is>
      </c>
    </row>
    <row r="33" ht="16" customHeight="1"/>
    <row r="34" ht="16" customHeight="1"/>
  </sheetData>
  <mergeCells count="17">
    <mergeCell ref="A1:C1"/>
    <mergeCell ref="A3:C3"/>
    <mergeCell ref="A4:C5"/>
    <mergeCell ref="A7:C7"/>
    <mergeCell ref="A8:C9"/>
    <mergeCell ref="A11:C11"/>
    <mergeCell ref="A12:C13"/>
    <mergeCell ref="A15:C15"/>
    <mergeCell ref="A16:C17"/>
    <mergeCell ref="A19:C19"/>
    <mergeCell ref="A20:C21"/>
    <mergeCell ref="A23:C23"/>
    <mergeCell ref="A24:C25"/>
    <mergeCell ref="A27:C27"/>
    <mergeCell ref="A28:C29"/>
    <mergeCell ref="A31:C31"/>
    <mergeCell ref="A32:C3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2026-07-21T15:31:59Z</dcterms:created>
  <dcterms:modified xmlns:dcterms="http://purl.org/dc/terms/" xmlns:xsi="http://www.w3.org/2001/XMLSchema-instance" xsi:type="dcterms:W3CDTF">2026-07-21T15:31:59Z</dcterms:modified>
</cp:coreProperties>
</file>