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tación" sheetId="1" state="visible" r:id="rId1"/>
    <sheet xmlns:r="http://schemas.openxmlformats.org/officeDocument/2006/relationships" name="Listas_Instrucciones" sheetId="2" state="visible" r:id="rId2"/>
    <sheet xmlns:r="http://schemas.openxmlformats.org/officeDocument/2006/relationships" name="Dashboard" sheetId="3" state="visible" r:id="rId3"/>
  </sheets>
  <definedNames>
    <definedName name="_xlnm._FilterDatabase" localSheetId="0" hidden="1">'Captación'!$A$1:$AC$101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.##0 &quot;m²&quot;"/>
    <numFmt numFmtId="166" formatCode="#.##0,00 &quot;€&quot;"/>
    <numFmt numFmtId="167" formatCode="0,0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C8102E"/>
      <sz val="12"/>
    </font>
    <font>
      <name val="Calibri"/>
      <color rgb="00475569"/>
      <sz val="10"/>
    </font>
    <font>
      <name val="Calibri"/>
      <b val="1"/>
      <color rgb="00FFFFFF"/>
      <sz val="14"/>
    </font>
    <font>
      <name val="Calibri"/>
      <b val="1"/>
      <color rgb="0016A34A"/>
      <sz val="10"/>
    </font>
    <font>
      <name val="Calibri"/>
      <b val="1"/>
      <color rgb="00DC2626"/>
      <sz val="10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2" fillId="3" borderId="1" pivotButton="0" quotePrefix="0" xfId="0"/>
    <xf numFmtId="0" fontId="2" fillId="4" borderId="1" pivotButton="0" quotePrefix="0" xfId="0"/>
    <xf numFmtId="0" fontId="3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right" vertical="center"/>
    </xf>
    <xf numFmtId="0" fontId="1" fillId="6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" fontId="6" fillId="4" borderId="1" applyAlignment="1" pivotButton="0" quotePrefix="0" xfId="0">
      <alignment horizontal="right" vertical="center"/>
    </xf>
    <xf numFmtId="166" fontId="2" fillId="3" borderId="1" pivotButton="0" quotePrefix="0" xfId="0"/>
    <xf numFmtId="167" fontId="6" fillId="3" borderId="1" applyAlignment="1" pivotButton="0" quotePrefix="0" xfId="0">
      <alignment horizontal="right" vertical="center"/>
    </xf>
    <xf numFmtId="166" fontId="2" fillId="4" borderId="1" pivotButton="0" quotePrefix="0" xfId="0"/>
    <xf numFmtId="166" fontId="2" fillId="4" borderId="1" applyAlignment="1" pivotButton="0" quotePrefix="0" xfId="0">
      <alignment horizontal="right" vertical="center"/>
    </xf>
    <xf numFmtId="166" fontId="6" fillId="3" borderId="1" applyAlignment="1" pivotButton="0" quotePrefix="0" xfId="0">
      <alignment horizontal="right" vertical="center"/>
    </xf>
    <xf numFmtId="166" fontId="6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right" vertical="center"/>
    </xf>
    <xf numFmtId="1" fontId="7" fillId="4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2" fillId="3" borderId="1" pivotButton="0" quotePrefix="0" xfId="0"/>
    <xf numFmtId="167" fontId="6" fillId="3" borderId="1" applyAlignment="1" pivotButton="0" quotePrefix="0" xfId="0">
      <alignment horizontal="right" vertical="center"/>
    </xf>
    <xf numFmtId="166" fontId="2" fillId="4" borderId="1" pivotButton="0" quotePrefix="0" xfId="0"/>
    <xf numFmtId="166" fontId="2" fillId="4" borderId="1" applyAlignment="1" pivotButton="0" quotePrefix="0" xfId="0">
      <alignment horizontal="right" vertical="center"/>
    </xf>
    <xf numFmtId="166" fontId="6" fillId="3" borderId="1" applyAlignment="1" pivotButton="0" quotePrefix="0" xfId="0">
      <alignment horizontal="right" vertical="center"/>
    </xf>
    <xf numFmtId="166" fontId="6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ill>
        <patternFill patternType="solid">
          <fgColor rgb="00DCFCE7"/>
        </patternFill>
      </fill>
    </dxf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DC2626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Oportunidades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'Dashboard'!E3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'Dashboard'!$D$4:$D$10</f>
            </numRef>
          </cat>
          <val>
            <numRef>
              <f>'Dashboard'!$E$4:$E$10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Nº oportunidades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origen del lead</a:t>
            </a:r>
          </a:p>
        </rich>
      </tx>
    </title>
    <plotArea>
      <pieChart>
        <varyColors val="1"/>
        <ser>
          <idx val="0"/>
          <order val="0"/>
          <tx>
            <strRef>
              <f>'Dashboard'!I3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'Dashboard'!$H$4:$H$9</f>
            </numRef>
          </cat>
          <val>
            <numRef>
              <f>'Dashboard'!$I$4:$I$9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Comisión estimada por agente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'Dashboard'!M3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'Dashboard'!$K$4:$K$8</f>
            </numRef>
          </cat>
          <val>
            <numRef>
              <f>'Dashboard'!$M$4:$M$8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Altas de oportunidades por mes (2026)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'Dashboard'!Q3</f>
            </strRef>
          </tx>
          <spPr>
            <a:ln xmlns:a="http://schemas.openxmlformats.org/drawingml/2006/main" w="25000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'Dashboard'!$P$4:$P$15</f>
            </numRef>
          </cat>
          <val>
            <numRef>
              <f>'Dashboard'!$Q$4:$Q$15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Altas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12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29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7</col>
      <colOff>0</colOff>
      <row>29</row>
      <rowOff>0</rowOff>
    </from>
    <ext cx="5400000" cy="288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16" customWidth="1" min="4" max="4"/>
    <col width="10" customWidth="1" min="5" max="5"/>
    <col width="18" customWidth="1" min="6" max="6"/>
    <col width="12" customWidth="1" min="7" max="7"/>
    <col width="13" customWidth="1" min="8" max="8"/>
    <col width="26" customWidth="1" min="9" max="9"/>
    <col width="26" customWidth="1" min="10" max="10"/>
    <col width="13" customWidth="1" min="11" max="11"/>
    <col width="14" customWidth="1" min="12" max="12"/>
    <col width="20" customWidth="1" min="13" max="13"/>
    <col width="24" customWidth="1" min="14" max="14"/>
    <col width="12" customWidth="1" min="15" max="15"/>
    <col width="12" customWidth="1" min="16" max="16"/>
    <col width="16" customWidth="1" min="17" max="17"/>
    <col width="18" customWidth="1" min="18" max="18"/>
    <col width="11" customWidth="1" min="19" max="19"/>
    <col width="17" customWidth="1" min="20" max="20"/>
    <col width="18" customWidth="1" min="21" max="21"/>
    <col width="13" customWidth="1" min="22" max="22"/>
    <col width="26" customWidth="1" min="23" max="23"/>
    <col width="15" customWidth="1" min="24" max="24"/>
    <col width="13" customWidth="1" min="25" max="25"/>
    <col width="16" customWidth="1" min="26" max="26"/>
    <col width="17" customWidth="1" min="27" max="27"/>
    <col width="34" customWidth="1" min="28" max="28"/>
    <col width="16" customWidth="1" min="29" max="29"/>
  </cols>
  <sheetData>
    <row r="1" ht="32" customHeight="1">
      <c r="A1" s="1" t="inlineStr">
        <is>
          <t>ID oportunidad</t>
        </is>
      </c>
      <c r="B1" s="1" t="inlineStr">
        <is>
          <t>Fecha de alta</t>
        </is>
      </c>
      <c r="C1" s="1" t="inlineStr">
        <is>
          <t>Agente responsable</t>
        </is>
      </c>
      <c r="D1" s="1" t="inlineStr">
        <is>
          <t>Estado</t>
        </is>
      </c>
      <c r="E1" s="1" t="inlineStr">
        <is>
          <t>Prioridad</t>
        </is>
      </c>
      <c r="F1" s="1" t="inlineStr">
        <is>
          <t>Nombre propietario</t>
        </is>
      </c>
      <c r="G1" s="1" t="inlineStr">
        <is>
          <t>NIF</t>
        </is>
      </c>
      <c r="H1" s="1" t="inlineStr">
        <is>
          <t>Teléfono</t>
        </is>
      </c>
      <c r="I1" s="1" t="inlineStr">
        <is>
          <t>Email</t>
        </is>
      </c>
      <c r="J1" s="1" t="inlineStr">
        <is>
          <t>Dirección del inmueble</t>
        </is>
      </c>
      <c r="K1" s="1" t="inlineStr">
        <is>
          <t>Municipio</t>
        </is>
      </c>
      <c r="L1" s="1" t="inlineStr">
        <is>
          <t>Provincia</t>
        </is>
      </c>
      <c r="M1" s="1" t="inlineStr">
        <is>
          <t>Tipo de inmueble</t>
        </is>
      </c>
      <c r="N1" s="1" t="inlineStr">
        <is>
          <t>Referencia catastral</t>
        </is>
      </c>
      <c r="O1" s="1" t="inlineStr">
        <is>
          <t>Habitaciones</t>
        </is>
      </c>
      <c r="P1" s="1" t="inlineStr">
        <is>
          <t>Superficie m²</t>
        </is>
      </c>
      <c r="Q1" s="1" t="inlineStr">
        <is>
          <t>Precio objetivo (€)</t>
        </is>
      </c>
      <c r="R1" s="1" t="inlineStr">
        <is>
          <t>Valoración estimada (€)</t>
        </is>
      </c>
      <c r="S1" s="1" t="inlineStr">
        <is>
          <t>Comisión %</t>
        </is>
      </c>
      <c r="T1" s="1" t="inlineStr">
        <is>
          <t>Comisión estimada (€)</t>
        </is>
      </c>
      <c r="U1" s="1" t="inlineStr">
        <is>
          <t>Origen del lead</t>
        </is>
      </c>
      <c r="V1" s="1" t="inlineStr">
        <is>
          <t>Último contacto</t>
        </is>
      </c>
      <c r="W1" s="1" t="inlineStr">
        <is>
          <t>Próxima acción</t>
        </is>
      </c>
      <c r="X1" s="1" t="inlineStr">
        <is>
          <t>Fecha próxima acción</t>
        </is>
      </c>
      <c r="Y1" s="1" t="inlineStr">
        <is>
          <t>Días sin contacto</t>
        </is>
      </c>
      <c r="Z1" s="1" t="inlineStr">
        <is>
          <t>Probabilidad de captación %</t>
        </is>
      </c>
      <c r="AA1" s="1" t="inlineStr">
        <is>
          <t>Ingresos ponderados (€)</t>
        </is>
      </c>
      <c r="AB1" s="1" t="inlineStr">
        <is>
          <t>Observaciones</t>
        </is>
      </c>
      <c r="AC1" s="1" t="inlineStr">
        <is>
          <t>Alerta seguimiento</t>
        </is>
      </c>
    </row>
    <row r="2">
      <c r="A2" s="2" t="inlineStr">
        <is>
          <t>CAP-001</t>
        </is>
      </c>
      <c r="B2" s="37" t="n">
        <v>46033</v>
      </c>
      <c r="C2" s="2" t="inlineStr">
        <is>
          <t>Lucía Ortega</t>
        </is>
      </c>
      <c r="D2" s="2" t="inlineStr">
        <is>
          <t>Nuevo</t>
        </is>
      </c>
      <c r="E2" s="2" t="inlineStr">
        <is>
          <t>Alta</t>
        </is>
      </c>
      <c r="F2" s="4" t="inlineStr">
        <is>
          <t>María García</t>
        </is>
      </c>
      <c r="G2" s="2" t="inlineStr">
        <is>
          <t>12345678Z</t>
        </is>
      </c>
      <c r="H2" s="2" t="inlineStr">
        <is>
          <t>612 345 678</t>
        </is>
      </c>
      <c r="I2" s="4" t="inlineStr">
        <is>
          <t>maria.garcia@email.es</t>
        </is>
      </c>
      <c r="J2" s="4" t="inlineStr">
        <is>
          <t>Calle Mayor 12 3ºB</t>
        </is>
      </c>
      <c r="K2" s="2" t="inlineStr">
        <is>
          <t>Madrid</t>
        </is>
      </c>
      <c r="L2" s="2" t="inlineStr">
        <is>
          <t>Madrid</t>
        </is>
      </c>
      <c r="M2" s="2" t="inlineStr">
        <is>
          <t>Piso</t>
        </is>
      </c>
      <c r="N2" s="4" t="inlineStr">
        <is>
          <t>28079A001001230000AB</t>
        </is>
      </c>
      <c r="O2" s="5" t="n">
        <v>3</v>
      </c>
      <c r="P2" s="38" t="n">
        <v>92</v>
      </c>
      <c r="Q2" s="39" t="n">
        <v>285000</v>
      </c>
      <c r="R2" s="39" t="n">
        <v>278000</v>
      </c>
      <c r="S2" s="40" t="n">
        <v>0.03</v>
      </c>
      <c r="T2" s="41">
        <f>IF(OR(Q2="",S2=""),"",Q2*S2)</f>
        <v/>
      </c>
      <c r="U2" s="2" t="inlineStr">
        <is>
          <t>Portal inmobiliario</t>
        </is>
      </c>
      <c r="V2" s="37" t="n">
        <v>46259</v>
      </c>
      <c r="W2" s="4" t="inlineStr">
        <is>
          <t>Llamada de presentación</t>
        </is>
      </c>
      <c r="X2" s="37" t="n">
        <v>46263</v>
      </c>
      <c r="Y2" s="10">
        <f>IF(V2="","",TODAY()-V2)</f>
        <v/>
      </c>
      <c r="Z2" s="40" t="n">
        <v>0.2</v>
      </c>
      <c r="AA2" s="41">
        <f>IF(OR(Q2="",S2="",Z2=""),"",Q2*S2*Z2)</f>
        <v/>
      </c>
      <c r="AB2" s="4" t="inlineStr">
        <is>
          <t>Propietaria valora venta por cambio de ciudad.</t>
        </is>
      </c>
      <c r="AC2" s="11">
        <f>IF(A2="","",IF(AND(Y2&lt;&gt;"",Y2&gt;7,D2&lt;&gt;"Captado",D2&lt;&gt;"Descartado"),"CONTACTAR","OK"))</f>
        <v/>
      </c>
    </row>
    <row r="3">
      <c r="A3" s="2" t="inlineStr">
        <is>
          <t>CAP-002</t>
        </is>
      </c>
      <c r="B3" s="37" t="n">
        <v>46056</v>
      </c>
      <c r="C3" s="2" t="inlineStr">
        <is>
          <t>Sergio Vidal</t>
        </is>
      </c>
      <c r="D3" s="2" t="inlineStr">
        <is>
          <t>Contactado</t>
        </is>
      </c>
      <c r="E3" s="2" t="inlineStr">
        <is>
          <t>Alta</t>
        </is>
      </c>
      <c r="F3" s="4" t="inlineStr">
        <is>
          <t>Antonio López</t>
        </is>
      </c>
      <c r="G3" s="2" t="inlineStr">
        <is>
          <t>23456789D</t>
        </is>
      </c>
      <c r="H3" s="2" t="inlineStr">
        <is>
          <t>634 222 891</t>
        </is>
      </c>
      <c r="I3" s="4" t="inlineStr">
        <is>
          <t>antonio.lopez@email.es</t>
        </is>
      </c>
      <c r="J3" s="4" t="inlineStr">
        <is>
          <t>Av. Diagonal 405 2ºA</t>
        </is>
      </c>
      <c r="K3" s="2" t="inlineStr">
        <is>
          <t>Barcelona</t>
        </is>
      </c>
      <c r="L3" s="2" t="inlineStr">
        <is>
          <t>Barcelona</t>
        </is>
      </c>
      <c r="M3" s="2" t="inlineStr">
        <is>
          <t>Piso</t>
        </is>
      </c>
      <c r="N3" s="4" t="inlineStr">
        <is>
          <t>08019A012003450000CD</t>
        </is>
      </c>
      <c r="O3" s="5" t="n">
        <v>4</v>
      </c>
      <c r="P3" s="38" t="n">
        <v>118</v>
      </c>
      <c r="Q3" s="39" t="n">
        <v>420000</v>
      </c>
      <c r="R3" s="39" t="n">
        <v>410000</v>
      </c>
      <c r="S3" s="40" t="n">
        <v>0.025</v>
      </c>
      <c r="T3" s="42">
        <f>IF(OR(Q3="",S3=""),"",Q3*S3)</f>
        <v/>
      </c>
      <c r="U3" s="2" t="inlineStr">
        <is>
          <t>Referido</t>
        </is>
      </c>
      <c r="V3" s="37" t="n">
        <v>46249</v>
      </c>
      <c r="W3" s="4" t="inlineStr">
        <is>
          <t>Enviar dossier de servicios</t>
        </is>
      </c>
      <c r="X3" s="37" t="n">
        <v>46262</v>
      </c>
      <c r="Y3" s="13">
        <f>IF(V3="","",TODAY()-V3)</f>
        <v/>
      </c>
      <c r="Z3" s="40" t="n">
        <v>0.35</v>
      </c>
      <c r="AA3" s="42">
        <f>IF(OR(Q3="",S3="",Z3=""),"",Q3*S3*Z3)</f>
        <v/>
      </c>
      <c r="AB3" s="4" t="inlineStr">
        <is>
          <t>Referido por cliente anterior; comparar honorarios.</t>
        </is>
      </c>
      <c r="AC3" s="14">
        <f>IF(A3="","",IF(AND(Y3&lt;&gt;"",Y3&gt;7,D3&lt;&gt;"Captado",D3&lt;&gt;"Descartado"),"CONTACTAR","OK"))</f>
        <v/>
      </c>
    </row>
    <row r="4">
      <c r="A4" s="2" t="inlineStr">
        <is>
          <t>CAP-003</t>
        </is>
      </c>
      <c r="B4" s="37" t="n">
        <v>46071</v>
      </c>
      <c r="C4" s="2" t="inlineStr">
        <is>
          <t>Marta Ibáñez</t>
        </is>
      </c>
      <c r="D4" s="2" t="inlineStr">
        <is>
          <t>Visita concertada</t>
        </is>
      </c>
      <c r="E4" s="2" t="inlineStr">
        <is>
          <t>Media</t>
        </is>
      </c>
      <c r="F4" s="4" t="inlineStr">
        <is>
          <t>Carmen Ruiz</t>
        </is>
      </c>
      <c r="G4" s="2" t="inlineStr">
        <is>
          <t>34567890V</t>
        </is>
      </c>
      <c r="H4" s="2" t="inlineStr">
        <is>
          <t>655 908 112</t>
        </is>
      </c>
      <c r="I4" s="4" t="inlineStr">
        <is>
          <t>carmen.ruiz@email.es</t>
        </is>
      </c>
      <c r="J4" s="4" t="inlineStr">
        <is>
          <t>Calle Sierpes 8 Bajo</t>
        </is>
      </c>
      <c r="K4" s="2" t="inlineStr">
        <is>
          <t>Sevilla</t>
        </is>
      </c>
      <c r="L4" s="2" t="inlineStr">
        <is>
          <t>Sevilla</t>
        </is>
      </c>
      <c r="M4" s="2" t="inlineStr">
        <is>
          <t>Local comercial</t>
        </is>
      </c>
      <c r="N4" s="4" t="inlineStr">
        <is>
          <t>41091A006007890000EF</t>
        </is>
      </c>
      <c r="O4" s="5" t="n">
        <v>0</v>
      </c>
      <c r="P4" s="38" t="n">
        <v>145</v>
      </c>
      <c r="Q4" s="39" t="n">
        <v>195000</v>
      </c>
      <c r="R4" s="39" t="n">
        <v>188000</v>
      </c>
      <c r="S4" s="40" t="n">
        <v>0.035</v>
      </c>
      <c r="T4" s="41">
        <f>IF(OR(Q4="",S4=""),"",Q4*S4)</f>
        <v/>
      </c>
      <c r="U4" s="2" t="inlineStr">
        <is>
          <t>Cartelería</t>
        </is>
      </c>
      <c r="V4" s="37" t="n">
        <v>46252</v>
      </c>
      <c r="W4" s="4" t="inlineStr">
        <is>
          <t>Visita al local</t>
        </is>
      </c>
      <c r="X4" s="37" t="n">
        <v>46264</v>
      </c>
      <c r="Y4" s="10">
        <f>IF(V4="","",TODAY()-V4)</f>
        <v/>
      </c>
      <c r="Z4" s="40" t="n">
        <v>0.45</v>
      </c>
      <c r="AA4" s="41">
        <f>IF(OR(Q4="",S4="",Z4=""),"",Q4*S4*Z4)</f>
        <v/>
      </c>
      <c r="AB4" s="4" t="inlineStr">
        <is>
          <t>Local con licencia de hostelería; revisar nota simple.</t>
        </is>
      </c>
      <c r="AC4" s="11">
        <f>IF(A4="","",IF(AND(Y4&lt;&gt;"",Y4&gt;7,D4&lt;&gt;"Captado",D4&lt;&gt;"Descartado"),"CONTACTAR","OK"))</f>
        <v/>
      </c>
    </row>
    <row r="5">
      <c r="A5" s="2" t="inlineStr">
        <is>
          <t>CAP-004</t>
        </is>
      </c>
      <c r="B5" s="37" t="n">
        <v>46089</v>
      </c>
      <c r="C5" s="2" t="inlineStr">
        <is>
          <t>Diego Ferrer</t>
        </is>
      </c>
      <c r="D5" s="2" t="inlineStr">
        <is>
          <t>Valoración enviada</t>
        </is>
      </c>
      <c r="E5" s="2" t="inlineStr">
        <is>
          <t>Alta</t>
        </is>
      </c>
      <c r="F5" s="4" t="inlineStr">
        <is>
          <t>José Martínez</t>
        </is>
      </c>
      <c r="G5" s="2" t="inlineStr">
        <is>
          <t>45678901G</t>
        </is>
      </c>
      <c r="H5" s="2" t="inlineStr">
        <is>
          <t>678 445 230</t>
        </is>
      </c>
      <c r="I5" s="4" t="inlineStr">
        <is>
          <t>jose.martinez@email.es</t>
        </is>
      </c>
      <c r="J5" s="4" t="inlineStr">
        <is>
          <t>Calle Colón 22 5ºC</t>
        </is>
      </c>
      <c r="K5" s="2" t="inlineStr">
        <is>
          <t>Valencia</t>
        </is>
      </c>
      <c r="L5" s="2" t="inlineStr">
        <is>
          <t>Valencia</t>
        </is>
      </c>
      <c r="M5" s="2" t="inlineStr">
        <is>
          <t>Piso</t>
        </is>
      </c>
      <c r="N5" s="4" t="inlineStr">
        <is>
          <t>46250A021004560000GH</t>
        </is>
      </c>
      <c r="O5" s="5" t="n">
        <v>3</v>
      </c>
      <c r="P5" s="38" t="n">
        <v>101</v>
      </c>
      <c r="Q5" s="39" t="n">
        <v>310000</v>
      </c>
      <c r="R5" s="39" t="n">
        <v>302000</v>
      </c>
      <c r="S5" s="40" t="n">
        <v>0.03</v>
      </c>
      <c r="T5" s="42">
        <f>IF(OR(Q5="",S5=""),"",Q5*S5)</f>
        <v/>
      </c>
      <c r="U5" s="2" t="inlineStr">
        <is>
          <t>Web</t>
        </is>
      </c>
      <c r="V5" s="37" t="n">
        <v>46246</v>
      </c>
      <c r="W5" s="4" t="inlineStr">
        <is>
          <t>Llamada post-valoración</t>
        </is>
      </c>
      <c r="X5" s="37" t="n">
        <v>46262</v>
      </c>
      <c r="Y5" s="13">
        <f>IF(V5="","",TODAY()-V5)</f>
        <v/>
      </c>
      <c r="Z5" s="40" t="n">
        <v>0.55</v>
      </c>
      <c r="AA5" s="42">
        <f>IF(OR(Q5="",S5="",Z5=""),"",Q5*S5*Z5)</f>
        <v/>
      </c>
      <c r="AB5" s="4" t="inlineStr">
        <is>
          <t>Valoración enviada; pendiente de respuesta del propietario.</t>
        </is>
      </c>
      <c r="AC5" s="14">
        <f>IF(A5="","",IF(AND(Y5&lt;&gt;"",Y5&gt;7,D5&lt;&gt;"Captado",D5&lt;&gt;"Descartado"),"CONTACTAR","OK"))</f>
        <v/>
      </c>
    </row>
    <row r="6">
      <c r="A6" s="2" t="inlineStr">
        <is>
          <t>CAP-005</t>
        </is>
      </c>
      <c r="B6" s="37" t="n">
        <v>46111</v>
      </c>
      <c r="C6" s="2" t="inlineStr">
        <is>
          <t>Lucía Ortega</t>
        </is>
      </c>
      <c r="D6" s="2" t="inlineStr">
        <is>
          <t>Negociación</t>
        </is>
      </c>
      <c r="E6" s="2" t="inlineStr">
        <is>
          <t>Alta</t>
        </is>
      </c>
      <c r="F6" s="4" t="inlineStr">
        <is>
          <t>Laura Fernández</t>
        </is>
      </c>
      <c r="G6" s="2" t="inlineStr">
        <is>
          <t>56789012B</t>
        </is>
      </c>
      <c r="H6" s="2" t="inlineStr">
        <is>
          <t>690 771 456</t>
        </is>
      </c>
      <c r="I6" s="4" t="inlineStr">
        <is>
          <t>laura.fernandez@email.es</t>
        </is>
      </c>
      <c r="J6" s="4" t="inlineStr">
        <is>
          <t>Calle Ledesma 14</t>
        </is>
      </c>
      <c r="K6" s="2" t="inlineStr">
        <is>
          <t>Bilbao</t>
        </is>
      </c>
      <c r="L6" s="2" t="inlineStr">
        <is>
          <t>Vizcaya</t>
        </is>
      </c>
      <c r="M6" s="2" t="inlineStr">
        <is>
          <t>Vivienda unifamiliar</t>
        </is>
      </c>
      <c r="N6" s="4" t="inlineStr">
        <is>
          <t>48020A009002340000IJ</t>
        </is>
      </c>
      <c r="O6" s="5" t="n">
        <v>5</v>
      </c>
      <c r="P6" s="38" t="n">
        <v>210</v>
      </c>
      <c r="Q6" s="39" t="n">
        <v>465000</v>
      </c>
      <c r="R6" s="39" t="n">
        <v>455000</v>
      </c>
      <c r="S6" s="40" t="n">
        <v>0.028</v>
      </c>
      <c r="T6" s="41">
        <f>IF(OR(Q6="",S6=""),"",Q6*S6)</f>
        <v/>
      </c>
      <c r="U6" s="2" t="inlineStr">
        <is>
          <t>Recomendación</t>
        </is>
      </c>
      <c r="V6" s="37" t="n">
        <v>46257</v>
      </c>
      <c r="W6" s="4" t="inlineStr">
        <is>
          <t>Reunión condiciones encargo</t>
        </is>
      </c>
      <c r="X6" s="37" t="n">
        <v>46266</v>
      </c>
      <c r="Y6" s="10">
        <f>IF(V6="","",TODAY()-V6)</f>
        <v/>
      </c>
      <c r="Z6" s="40" t="n">
        <v>0.7</v>
      </c>
      <c r="AA6" s="41">
        <f>IF(OR(Q6="",S6="",Z6=""),"",Q6*S6*Z6)</f>
        <v/>
      </c>
      <c r="AB6" s="4" t="inlineStr">
        <is>
          <t>Negociando exclusiva de 6 meses y plan de marketing.</t>
        </is>
      </c>
      <c r="AC6" s="11">
        <f>IF(A6="","",IF(AND(Y6&lt;&gt;"",Y6&gt;7,D6&lt;&gt;"Captado",D6&lt;&gt;"Descartado"),"CONTACTAR","OK"))</f>
        <v/>
      </c>
    </row>
    <row r="7">
      <c r="A7" s="2" t="inlineStr">
        <is>
          <t>CAP-006</t>
        </is>
      </c>
      <c r="B7" s="37" t="n">
        <v>46133</v>
      </c>
      <c r="C7" s="2" t="inlineStr">
        <is>
          <t>Marta Ibáñez</t>
        </is>
      </c>
      <c r="D7" s="2" t="inlineStr">
        <is>
          <t>Captado</t>
        </is>
      </c>
      <c r="E7" s="2" t="inlineStr">
        <is>
          <t>Media</t>
        </is>
      </c>
      <c r="F7" s="4" t="inlineStr">
        <is>
          <t>Manuel Sánchez</t>
        </is>
      </c>
      <c r="G7" s="2" t="inlineStr">
        <is>
          <t>67890123B</t>
        </is>
      </c>
      <c r="H7" s="2" t="inlineStr">
        <is>
          <t>622 118 904</t>
        </is>
      </c>
      <c r="I7" s="4" t="inlineStr">
        <is>
          <t>manuel.sanchez@email.es</t>
        </is>
      </c>
      <c r="J7" s="4" t="inlineStr">
        <is>
          <t>Paseo Marítimo 31 1ºB</t>
        </is>
      </c>
      <c r="K7" s="2" t="inlineStr">
        <is>
          <t>Málaga</t>
        </is>
      </c>
      <c r="L7" s="2" t="inlineStr">
        <is>
          <t>Málaga</t>
        </is>
      </c>
      <c r="M7" s="2" t="inlineStr">
        <is>
          <t>Apartamento</t>
        </is>
      </c>
      <c r="N7" s="4" t="inlineStr">
        <is>
          <t>29067A014005670000KL</t>
        </is>
      </c>
      <c r="O7" s="5" t="n">
        <v>2</v>
      </c>
      <c r="P7" s="38" t="n">
        <v>78</v>
      </c>
      <c r="Q7" s="39" t="n">
        <v>265000</v>
      </c>
      <c r="R7" s="39" t="n">
        <v>260000</v>
      </c>
      <c r="S7" s="40" t="n">
        <v>0.03</v>
      </c>
      <c r="T7" s="42">
        <f>IF(OR(Q7="",S7=""),"",Q7*S7)</f>
        <v/>
      </c>
      <c r="U7" s="2" t="inlineStr">
        <is>
          <t>Portal inmobiliario</t>
        </is>
      </c>
      <c r="V7" s="37" t="n">
        <v>46255</v>
      </c>
      <c r="W7" s="4" t="n"/>
      <c r="X7" s="37" t="n"/>
      <c r="Y7" s="13">
        <f>IF(V7="","",TODAY()-V7)</f>
        <v/>
      </c>
      <c r="Z7" s="40" t="n">
        <v>1</v>
      </c>
      <c r="AA7" s="42">
        <f>IF(OR(Q7="",S7="",Z7=""),"",Q7*S7*Z7)</f>
        <v/>
      </c>
      <c r="AB7" s="4" t="inlineStr">
        <is>
          <t>Encargo firmado; fotos y publicación en portales lista.</t>
        </is>
      </c>
      <c r="AC7" s="14">
        <f>IF(A7="","",IF(AND(Y7&lt;&gt;"",Y7&gt;7,D7&lt;&gt;"Captado",D7&lt;&gt;"Descartado"),"CONTACTAR","OK"))</f>
        <v/>
      </c>
    </row>
    <row r="8">
      <c r="A8" s="2" t="inlineStr">
        <is>
          <t>CAP-007</t>
        </is>
      </c>
      <c r="B8" s="37" t="n">
        <v>46156</v>
      </c>
      <c r="C8" s="2" t="inlineStr">
        <is>
          <t>Sergio Vidal</t>
        </is>
      </c>
      <c r="D8" s="2" t="inlineStr">
        <is>
          <t>Contactado</t>
        </is>
      </c>
      <c r="E8" s="2" t="inlineStr">
        <is>
          <t>Media</t>
        </is>
      </c>
      <c r="F8" s="4" t="inlineStr">
        <is>
          <t>Ana Torres</t>
        </is>
      </c>
      <c r="G8" s="2" t="inlineStr">
        <is>
          <t>78901234X</t>
        </is>
      </c>
      <c r="H8" s="2" t="inlineStr">
        <is>
          <t>647 330 215</t>
        </is>
      </c>
      <c r="I8" s="4" t="inlineStr">
        <is>
          <t>ana.torres@email.es</t>
        </is>
      </c>
      <c r="J8" s="4" t="inlineStr">
        <is>
          <t>Calle Alfonso I 18 4ºA</t>
        </is>
      </c>
      <c r="K8" s="2" t="inlineStr">
        <is>
          <t>Zaragoza</t>
        </is>
      </c>
      <c r="L8" s="2" t="inlineStr">
        <is>
          <t>Zaragoza</t>
        </is>
      </c>
      <c r="M8" s="2" t="inlineStr">
        <is>
          <t>Piso</t>
        </is>
      </c>
      <c r="N8" s="4" t="inlineStr">
        <is>
          <t>50297A018008900000MN</t>
        </is>
      </c>
      <c r="O8" s="5" t="n">
        <v>3</v>
      </c>
      <c r="P8" s="38" t="n">
        <v>88</v>
      </c>
      <c r="Q8" s="39" t="n">
        <v>225000</v>
      </c>
      <c r="R8" s="39" t="n">
        <v>219000</v>
      </c>
      <c r="S8" s="40" t="n">
        <v>0.03</v>
      </c>
      <c r="T8" s="41">
        <f>IF(OR(Q8="",S8=""),"",Q8*S8)</f>
        <v/>
      </c>
      <c r="U8" s="2" t="inlineStr">
        <is>
          <t>Base de datos</t>
        </is>
      </c>
      <c r="V8" s="37" t="n">
        <v>46251</v>
      </c>
      <c r="W8" s="4" t="inlineStr">
        <is>
          <t>Concertar valoración presencial</t>
        </is>
      </c>
      <c r="X8" s="37" t="n">
        <v>46265</v>
      </c>
      <c r="Y8" s="10">
        <f>IF(V8="","",TODAY()-V8)</f>
        <v/>
      </c>
      <c r="Z8" s="40" t="n">
        <v>0.3</v>
      </c>
      <c r="AA8" s="41">
        <f>IF(OR(Q8="",S8="",Z8=""),"",Q8*S8*Z8)</f>
        <v/>
      </c>
      <c r="AB8" s="4" t="inlineStr">
        <is>
          <t>Contacto retomado desde campaña de base de datos.</t>
        </is>
      </c>
      <c r="AC8" s="11">
        <f>IF(A8="","",IF(AND(Y8&lt;&gt;"",Y8&gt;7,D8&lt;&gt;"Captado",D8&lt;&gt;"Descartado"),"CONTACTAR","OK"))</f>
        <v/>
      </c>
    </row>
    <row r="9">
      <c r="A9" s="2" t="inlineStr">
        <is>
          <t>CAP-008</t>
        </is>
      </c>
      <c r="B9" s="37" t="n">
        <v>46179</v>
      </c>
      <c r="C9" s="2" t="inlineStr">
        <is>
          <t>Diego Ferrer</t>
        </is>
      </c>
      <c r="D9" s="2" t="inlineStr">
        <is>
          <t>Descartado</t>
        </is>
      </c>
      <c r="E9" s="2" t="inlineStr">
        <is>
          <t>Baja</t>
        </is>
      </c>
      <c r="F9" s="4" t="inlineStr">
        <is>
          <t>Pedro Navarro</t>
        </is>
      </c>
      <c r="G9" s="2" t="inlineStr">
        <is>
          <t>89012345E</t>
        </is>
      </c>
      <c r="H9" s="2" t="inlineStr">
        <is>
          <t>611 902 387</t>
        </is>
      </c>
      <c r="I9" s="4" t="inlineStr">
        <is>
          <t>pedro.navarro@email.es</t>
        </is>
      </c>
      <c r="J9" s="4" t="inlineStr">
        <is>
          <t>Rúa do Príncipe 27 3º</t>
        </is>
      </c>
      <c r="K9" s="2" t="inlineStr">
        <is>
          <t>Vigo</t>
        </is>
      </c>
      <c r="L9" s="2" t="inlineStr">
        <is>
          <t>Pontevedra</t>
        </is>
      </c>
      <c r="M9" s="2" t="inlineStr">
        <is>
          <t>Piso</t>
        </is>
      </c>
      <c r="N9" s="4" t="inlineStr">
        <is>
          <t>36057A011003210000OP</t>
        </is>
      </c>
      <c r="O9" s="5" t="n">
        <v>2</v>
      </c>
      <c r="P9" s="38" t="n">
        <v>74</v>
      </c>
      <c r="Q9" s="39" t="n">
        <v>198000</v>
      </c>
      <c r="R9" s="39" t="n">
        <v>190000</v>
      </c>
      <c r="S9" s="40" t="n">
        <v>0.03</v>
      </c>
      <c r="T9" s="42">
        <f>IF(OR(Q9="",S9=""),"",Q9*S9)</f>
        <v/>
      </c>
      <c r="U9" s="2" t="inlineStr">
        <is>
          <t>Web</t>
        </is>
      </c>
      <c r="V9" s="37" t="n">
        <v>46231</v>
      </c>
      <c r="W9" s="4" t="n"/>
      <c r="X9" s="37" t="n"/>
      <c r="Y9" s="13">
        <f>IF(V9="","",TODAY()-V9)</f>
        <v/>
      </c>
      <c r="Z9" s="40" t="n">
        <v>0</v>
      </c>
      <c r="AA9" s="42">
        <f>IF(OR(Q9="",S9="",Z9=""),"",Q9*S9*Z9)</f>
        <v/>
      </c>
      <c r="AB9" s="4" t="inlineStr">
        <is>
          <t>Descartado: el propietario decide no vender de momento.</t>
        </is>
      </c>
      <c r="AC9" s="14">
        <f>IF(A9="","",IF(AND(Y9&lt;&gt;"",Y9&gt;7,D9&lt;&gt;"Captado",D9&lt;&gt;"Descartado"),"CONTACTAR","OK"))</f>
        <v/>
      </c>
    </row>
    <row r="10">
      <c r="A10" s="2" t="inlineStr">
        <is>
          <t>CAP-009</t>
        </is>
      </c>
      <c r="B10" s="37" t="n">
        <v>46201</v>
      </c>
      <c r="C10" s="2" t="inlineStr">
        <is>
          <t>Lucía Ortega</t>
        </is>
      </c>
      <c r="D10" s="2" t="inlineStr">
        <is>
          <t>Captado</t>
        </is>
      </c>
      <c r="E10" s="2" t="inlineStr">
        <is>
          <t>Alta</t>
        </is>
      </c>
      <c r="F10" s="4" t="inlineStr">
        <is>
          <t>Isabel Romero</t>
        </is>
      </c>
      <c r="G10" s="2" t="inlineStr">
        <is>
          <t>90123456A</t>
        </is>
      </c>
      <c r="H10" s="2" t="inlineStr">
        <is>
          <t>669 584 120</t>
        </is>
      </c>
      <c r="I10" s="4" t="inlineStr">
        <is>
          <t>isabel.romero@email.es</t>
        </is>
      </c>
      <c r="J10" s="4" t="inlineStr">
        <is>
          <t>Carrer de Sant Joan 9</t>
        </is>
      </c>
      <c r="K10" s="2" t="inlineStr">
        <is>
          <t>Palma</t>
        </is>
      </c>
      <c r="L10" s="2" t="inlineStr">
        <is>
          <t>Illes Balears</t>
        </is>
      </c>
      <c r="M10" s="2" t="inlineStr">
        <is>
          <t>Chalet</t>
        </is>
      </c>
      <c r="N10" s="4" t="inlineStr">
        <is>
          <t>07040A025006780000QR</t>
        </is>
      </c>
      <c r="O10" s="5" t="n">
        <v>4</v>
      </c>
      <c r="P10" s="38" t="n">
        <v>260</v>
      </c>
      <c r="Q10" s="39" t="n">
        <v>595000</v>
      </c>
      <c r="R10" s="39" t="n">
        <v>585000</v>
      </c>
      <c r="S10" s="40" t="n">
        <v>0.025</v>
      </c>
      <c r="T10" s="41">
        <f>IF(OR(Q10="",S10=""),"",Q10*S10)</f>
        <v/>
      </c>
      <c r="U10" s="2" t="inlineStr">
        <is>
          <t>Referido</t>
        </is>
      </c>
      <c r="V10" s="37" t="n">
        <v>46256</v>
      </c>
      <c r="W10" s="4" t="n"/>
      <c r="X10" s="37" t="n"/>
      <c r="Y10" s="10">
        <f>IF(V10="","",TODAY()-V10)</f>
        <v/>
      </c>
      <c r="Z10" s="40" t="n">
        <v>1</v>
      </c>
      <c r="AA10" s="41">
        <f>IF(OR(Q10="",S10="",Z10=""),"",Q10*S10*Z10)</f>
        <v/>
      </c>
      <c r="AB10" s="4" t="inlineStr">
        <is>
          <t>Captado en exclusiva; preparar reportaje y home staging.</t>
        </is>
      </c>
      <c r="AC10" s="11">
        <f>IF(A10="","",IF(AND(Y10&lt;&gt;"",Y10&gt;7,D10&lt;&gt;"Captado",D10&lt;&gt;"Descartado"),"CONTACTAR","OK"))</f>
        <v/>
      </c>
    </row>
    <row r="11">
      <c r="A11" s="2" t="n"/>
      <c r="B11" s="37" t="n"/>
      <c r="C11" s="2" t="n"/>
      <c r="D11" s="2" t="n"/>
      <c r="E11" s="2" t="n"/>
      <c r="F11" s="4" t="n"/>
      <c r="G11" s="2" t="n"/>
      <c r="H11" s="2" t="n"/>
      <c r="I11" s="4" t="n"/>
      <c r="J11" s="4" t="n"/>
      <c r="K11" s="2" t="n"/>
      <c r="L11" s="2" t="n"/>
      <c r="M11" s="2" t="n"/>
      <c r="N11" s="4" t="n"/>
      <c r="O11" s="5" t="n"/>
      <c r="P11" s="38" t="n"/>
      <c r="Q11" s="39" t="n"/>
      <c r="R11" s="39" t="n"/>
      <c r="S11" s="40" t="n"/>
      <c r="T11" s="42">
        <f>IF(OR(Q11="",S11=""),"",Q11*S11)</f>
        <v/>
      </c>
      <c r="U11" s="2" t="n"/>
      <c r="V11" s="37" t="n"/>
      <c r="W11" s="4" t="n"/>
      <c r="X11" s="37" t="n"/>
      <c r="Y11" s="13">
        <f>IF(V11="","",TODAY()-V11)</f>
        <v/>
      </c>
      <c r="Z11" s="40" t="n"/>
      <c r="AA11" s="42">
        <f>IF(OR(Q11="",S11="",Z11=""),"",Q11*S11*Z11)</f>
        <v/>
      </c>
      <c r="AB11" s="4" t="n"/>
      <c r="AC11" s="14">
        <f>IF(A11="","",IF(AND(Y11&lt;&gt;"",Y11&gt;7,D11&lt;&gt;"Captado",D11&lt;&gt;"Descartado"),"CONTACTAR","OK"))</f>
        <v/>
      </c>
    </row>
    <row r="12">
      <c r="A12" s="2" t="n"/>
      <c r="B12" s="37" t="n"/>
      <c r="C12" s="2" t="n"/>
      <c r="D12" s="2" t="n"/>
      <c r="E12" s="2" t="n"/>
      <c r="F12" s="4" t="n"/>
      <c r="G12" s="2" t="n"/>
      <c r="H12" s="2" t="n"/>
      <c r="I12" s="4" t="n"/>
      <c r="J12" s="4" t="n"/>
      <c r="K12" s="2" t="n"/>
      <c r="L12" s="2" t="n"/>
      <c r="M12" s="2" t="n"/>
      <c r="N12" s="4" t="n"/>
      <c r="O12" s="5" t="n"/>
      <c r="P12" s="38" t="n"/>
      <c r="Q12" s="39" t="n"/>
      <c r="R12" s="39" t="n"/>
      <c r="S12" s="40" t="n"/>
      <c r="T12" s="41">
        <f>IF(OR(Q12="",S12=""),"",Q12*S12)</f>
        <v/>
      </c>
      <c r="U12" s="2" t="n"/>
      <c r="V12" s="37" t="n"/>
      <c r="W12" s="4" t="n"/>
      <c r="X12" s="37" t="n"/>
      <c r="Y12" s="10">
        <f>IF(V12="","",TODAY()-V12)</f>
        <v/>
      </c>
      <c r="Z12" s="40" t="n"/>
      <c r="AA12" s="41">
        <f>IF(OR(Q12="",S12="",Z12=""),"",Q12*S12*Z12)</f>
        <v/>
      </c>
      <c r="AB12" s="4" t="n"/>
      <c r="AC12" s="11">
        <f>IF(A12="","",IF(AND(Y12&lt;&gt;"",Y12&gt;7,D12&lt;&gt;"Captado",D12&lt;&gt;"Descartado"),"CONTACTAR","OK"))</f>
        <v/>
      </c>
    </row>
    <row r="13">
      <c r="A13" s="2" t="n"/>
      <c r="B13" s="37" t="n"/>
      <c r="C13" s="2" t="n"/>
      <c r="D13" s="2" t="n"/>
      <c r="E13" s="2" t="n"/>
      <c r="F13" s="4" t="n"/>
      <c r="G13" s="2" t="n"/>
      <c r="H13" s="2" t="n"/>
      <c r="I13" s="4" t="n"/>
      <c r="J13" s="4" t="n"/>
      <c r="K13" s="2" t="n"/>
      <c r="L13" s="2" t="n"/>
      <c r="M13" s="2" t="n"/>
      <c r="N13" s="4" t="n"/>
      <c r="O13" s="5" t="n"/>
      <c r="P13" s="38" t="n"/>
      <c r="Q13" s="39" t="n"/>
      <c r="R13" s="39" t="n"/>
      <c r="S13" s="40" t="n"/>
      <c r="T13" s="42">
        <f>IF(OR(Q13="",S13=""),"",Q13*S13)</f>
        <v/>
      </c>
      <c r="U13" s="2" t="n"/>
      <c r="V13" s="37" t="n"/>
      <c r="W13" s="4" t="n"/>
      <c r="X13" s="37" t="n"/>
      <c r="Y13" s="13">
        <f>IF(V13="","",TODAY()-V13)</f>
        <v/>
      </c>
      <c r="Z13" s="40" t="n"/>
      <c r="AA13" s="42">
        <f>IF(OR(Q13="",S13="",Z13=""),"",Q13*S13*Z13)</f>
        <v/>
      </c>
      <c r="AB13" s="4" t="n"/>
      <c r="AC13" s="14">
        <f>IF(A13="","",IF(AND(Y13&lt;&gt;"",Y13&gt;7,D13&lt;&gt;"Captado",D13&lt;&gt;"Descartado"),"CONTACTAR","OK"))</f>
        <v/>
      </c>
    </row>
    <row r="14">
      <c r="A14" s="2" t="n"/>
      <c r="B14" s="37" t="n"/>
      <c r="C14" s="2" t="n"/>
      <c r="D14" s="2" t="n"/>
      <c r="E14" s="2" t="n"/>
      <c r="F14" s="4" t="n"/>
      <c r="G14" s="2" t="n"/>
      <c r="H14" s="2" t="n"/>
      <c r="I14" s="4" t="n"/>
      <c r="J14" s="4" t="n"/>
      <c r="K14" s="2" t="n"/>
      <c r="L14" s="2" t="n"/>
      <c r="M14" s="2" t="n"/>
      <c r="N14" s="4" t="n"/>
      <c r="O14" s="5" t="n"/>
      <c r="P14" s="38" t="n"/>
      <c r="Q14" s="39" t="n"/>
      <c r="R14" s="39" t="n"/>
      <c r="S14" s="40" t="n"/>
      <c r="T14" s="41">
        <f>IF(OR(Q14="",S14=""),"",Q14*S14)</f>
        <v/>
      </c>
      <c r="U14" s="2" t="n"/>
      <c r="V14" s="37" t="n"/>
      <c r="W14" s="4" t="n"/>
      <c r="X14" s="37" t="n"/>
      <c r="Y14" s="10">
        <f>IF(V14="","",TODAY()-V14)</f>
        <v/>
      </c>
      <c r="Z14" s="40" t="n"/>
      <c r="AA14" s="41">
        <f>IF(OR(Q14="",S14="",Z14=""),"",Q14*S14*Z14)</f>
        <v/>
      </c>
      <c r="AB14" s="4" t="n"/>
      <c r="AC14" s="11">
        <f>IF(A14="","",IF(AND(Y14&lt;&gt;"",Y14&gt;7,D14&lt;&gt;"Captado",D14&lt;&gt;"Descartado"),"CONTACTAR","OK"))</f>
        <v/>
      </c>
    </row>
    <row r="15">
      <c r="A15" s="2" t="n"/>
      <c r="B15" s="37" t="n"/>
      <c r="C15" s="2" t="n"/>
      <c r="D15" s="2" t="n"/>
      <c r="E15" s="2" t="n"/>
      <c r="F15" s="4" t="n"/>
      <c r="G15" s="2" t="n"/>
      <c r="H15" s="2" t="n"/>
      <c r="I15" s="4" t="n"/>
      <c r="J15" s="4" t="n"/>
      <c r="K15" s="2" t="n"/>
      <c r="L15" s="2" t="n"/>
      <c r="M15" s="2" t="n"/>
      <c r="N15" s="4" t="n"/>
      <c r="O15" s="5" t="n"/>
      <c r="P15" s="38" t="n"/>
      <c r="Q15" s="39" t="n"/>
      <c r="R15" s="39" t="n"/>
      <c r="S15" s="40" t="n"/>
      <c r="T15" s="42">
        <f>IF(OR(Q15="",S15=""),"",Q15*S15)</f>
        <v/>
      </c>
      <c r="U15" s="2" t="n"/>
      <c r="V15" s="37" t="n"/>
      <c r="W15" s="4" t="n"/>
      <c r="X15" s="37" t="n"/>
      <c r="Y15" s="13">
        <f>IF(V15="","",TODAY()-V15)</f>
        <v/>
      </c>
      <c r="Z15" s="40" t="n"/>
      <c r="AA15" s="42">
        <f>IF(OR(Q15="",S15="",Z15=""),"",Q15*S15*Z15)</f>
        <v/>
      </c>
      <c r="AB15" s="4" t="n"/>
      <c r="AC15" s="14">
        <f>IF(A15="","",IF(AND(Y15&lt;&gt;"",Y15&gt;7,D15&lt;&gt;"Captado",D15&lt;&gt;"Descartado"),"CONTACTAR","OK"))</f>
        <v/>
      </c>
    </row>
    <row r="16">
      <c r="A16" s="2" t="n"/>
      <c r="B16" s="37" t="n"/>
      <c r="C16" s="2" t="n"/>
      <c r="D16" s="2" t="n"/>
      <c r="E16" s="2" t="n"/>
      <c r="F16" s="4" t="n"/>
      <c r="G16" s="2" t="n"/>
      <c r="H16" s="2" t="n"/>
      <c r="I16" s="4" t="n"/>
      <c r="J16" s="4" t="n"/>
      <c r="K16" s="2" t="n"/>
      <c r="L16" s="2" t="n"/>
      <c r="M16" s="2" t="n"/>
      <c r="N16" s="4" t="n"/>
      <c r="O16" s="5" t="n"/>
      <c r="P16" s="38" t="n"/>
      <c r="Q16" s="39" t="n"/>
      <c r="R16" s="39" t="n"/>
      <c r="S16" s="40" t="n"/>
      <c r="T16" s="41">
        <f>IF(OR(Q16="",S16=""),"",Q16*S16)</f>
        <v/>
      </c>
      <c r="U16" s="2" t="n"/>
      <c r="V16" s="37" t="n"/>
      <c r="W16" s="4" t="n"/>
      <c r="X16" s="37" t="n"/>
      <c r="Y16" s="10">
        <f>IF(V16="","",TODAY()-V16)</f>
        <v/>
      </c>
      <c r="Z16" s="40" t="n"/>
      <c r="AA16" s="41">
        <f>IF(OR(Q16="",S16="",Z16=""),"",Q16*S16*Z16)</f>
        <v/>
      </c>
      <c r="AB16" s="4" t="n"/>
      <c r="AC16" s="11">
        <f>IF(A16="","",IF(AND(Y16&lt;&gt;"",Y16&gt;7,D16&lt;&gt;"Captado",D16&lt;&gt;"Descartado"),"CONTACTAR","OK"))</f>
        <v/>
      </c>
    </row>
    <row r="17">
      <c r="A17" s="2" t="n"/>
      <c r="B17" s="37" t="n"/>
      <c r="C17" s="2" t="n"/>
      <c r="D17" s="2" t="n"/>
      <c r="E17" s="2" t="n"/>
      <c r="F17" s="4" t="n"/>
      <c r="G17" s="2" t="n"/>
      <c r="H17" s="2" t="n"/>
      <c r="I17" s="4" t="n"/>
      <c r="J17" s="4" t="n"/>
      <c r="K17" s="2" t="n"/>
      <c r="L17" s="2" t="n"/>
      <c r="M17" s="2" t="n"/>
      <c r="N17" s="4" t="n"/>
      <c r="O17" s="5" t="n"/>
      <c r="P17" s="38" t="n"/>
      <c r="Q17" s="39" t="n"/>
      <c r="R17" s="39" t="n"/>
      <c r="S17" s="40" t="n"/>
      <c r="T17" s="42">
        <f>IF(OR(Q17="",S17=""),"",Q17*S17)</f>
        <v/>
      </c>
      <c r="U17" s="2" t="n"/>
      <c r="V17" s="37" t="n"/>
      <c r="W17" s="4" t="n"/>
      <c r="X17" s="37" t="n"/>
      <c r="Y17" s="13">
        <f>IF(V17="","",TODAY()-V17)</f>
        <v/>
      </c>
      <c r="Z17" s="40" t="n"/>
      <c r="AA17" s="42">
        <f>IF(OR(Q17="",S17="",Z17=""),"",Q17*S17*Z17)</f>
        <v/>
      </c>
      <c r="AB17" s="4" t="n"/>
      <c r="AC17" s="14">
        <f>IF(A17="","",IF(AND(Y17&lt;&gt;"",Y17&gt;7,D17&lt;&gt;"Captado",D17&lt;&gt;"Descartado"),"CONTACTAR","OK"))</f>
        <v/>
      </c>
    </row>
    <row r="18">
      <c r="A18" s="2" t="n"/>
      <c r="B18" s="37" t="n"/>
      <c r="C18" s="2" t="n"/>
      <c r="D18" s="2" t="n"/>
      <c r="E18" s="2" t="n"/>
      <c r="F18" s="4" t="n"/>
      <c r="G18" s="2" t="n"/>
      <c r="H18" s="2" t="n"/>
      <c r="I18" s="4" t="n"/>
      <c r="J18" s="4" t="n"/>
      <c r="K18" s="2" t="n"/>
      <c r="L18" s="2" t="n"/>
      <c r="M18" s="2" t="n"/>
      <c r="N18" s="4" t="n"/>
      <c r="O18" s="5" t="n"/>
      <c r="P18" s="38" t="n"/>
      <c r="Q18" s="39" t="n"/>
      <c r="R18" s="39" t="n"/>
      <c r="S18" s="40" t="n"/>
      <c r="T18" s="41">
        <f>IF(OR(Q18="",S18=""),"",Q18*S18)</f>
        <v/>
      </c>
      <c r="U18" s="2" t="n"/>
      <c r="V18" s="37" t="n"/>
      <c r="W18" s="4" t="n"/>
      <c r="X18" s="37" t="n"/>
      <c r="Y18" s="10">
        <f>IF(V18="","",TODAY()-V18)</f>
        <v/>
      </c>
      <c r="Z18" s="40" t="n"/>
      <c r="AA18" s="41">
        <f>IF(OR(Q18="",S18="",Z18=""),"",Q18*S18*Z18)</f>
        <v/>
      </c>
      <c r="AB18" s="4" t="n"/>
      <c r="AC18" s="11">
        <f>IF(A18="","",IF(AND(Y18&lt;&gt;"",Y18&gt;7,D18&lt;&gt;"Captado",D18&lt;&gt;"Descartado"),"CONTACTAR","OK"))</f>
        <v/>
      </c>
    </row>
    <row r="19">
      <c r="A19" s="2" t="n"/>
      <c r="B19" s="37" t="n"/>
      <c r="C19" s="2" t="n"/>
      <c r="D19" s="2" t="n"/>
      <c r="E19" s="2" t="n"/>
      <c r="F19" s="4" t="n"/>
      <c r="G19" s="2" t="n"/>
      <c r="H19" s="2" t="n"/>
      <c r="I19" s="4" t="n"/>
      <c r="J19" s="4" t="n"/>
      <c r="K19" s="2" t="n"/>
      <c r="L19" s="2" t="n"/>
      <c r="M19" s="2" t="n"/>
      <c r="N19" s="4" t="n"/>
      <c r="O19" s="5" t="n"/>
      <c r="P19" s="38" t="n"/>
      <c r="Q19" s="39" t="n"/>
      <c r="R19" s="39" t="n"/>
      <c r="S19" s="40" t="n"/>
      <c r="T19" s="42">
        <f>IF(OR(Q19="",S19=""),"",Q19*S19)</f>
        <v/>
      </c>
      <c r="U19" s="2" t="n"/>
      <c r="V19" s="37" t="n"/>
      <c r="W19" s="4" t="n"/>
      <c r="X19" s="37" t="n"/>
      <c r="Y19" s="13">
        <f>IF(V19="","",TODAY()-V19)</f>
        <v/>
      </c>
      <c r="Z19" s="40" t="n"/>
      <c r="AA19" s="42">
        <f>IF(OR(Q19="",S19="",Z19=""),"",Q19*S19*Z19)</f>
        <v/>
      </c>
      <c r="AB19" s="4" t="n"/>
      <c r="AC19" s="14">
        <f>IF(A19="","",IF(AND(Y19&lt;&gt;"",Y19&gt;7,D19&lt;&gt;"Captado",D19&lt;&gt;"Descartado"),"CONTACTAR","OK"))</f>
        <v/>
      </c>
    </row>
    <row r="20">
      <c r="A20" s="2" t="n"/>
      <c r="B20" s="37" t="n"/>
      <c r="C20" s="2" t="n"/>
      <c r="D20" s="2" t="n"/>
      <c r="E20" s="2" t="n"/>
      <c r="F20" s="4" t="n"/>
      <c r="G20" s="2" t="n"/>
      <c r="H20" s="2" t="n"/>
      <c r="I20" s="4" t="n"/>
      <c r="J20" s="4" t="n"/>
      <c r="K20" s="2" t="n"/>
      <c r="L20" s="2" t="n"/>
      <c r="M20" s="2" t="n"/>
      <c r="N20" s="4" t="n"/>
      <c r="O20" s="5" t="n"/>
      <c r="P20" s="38" t="n"/>
      <c r="Q20" s="39" t="n"/>
      <c r="R20" s="39" t="n"/>
      <c r="S20" s="40" t="n"/>
      <c r="T20" s="41">
        <f>IF(OR(Q20="",S20=""),"",Q20*S20)</f>
        <v/>
      </c>
      <c r="U20" s="2" t="n"/>
      <c r="V20" s="37" t="n"/>
      <c r="W20" s="4" t="n"/>
      <c r="X20" s="37" t="n"/>
      <c r="Y20" s="10">
        <f>IF(V20="","",TODAY()-V20)</f>
        <v/>
      </c>
      <c r="Z20" s="40" t="n"/>
      <c r="AA20" s="41">
        <f>IF(OR(Q20="",S20="",Z20=""),"",Q20*S20*Z20)</f>
        <v/>
      </c>
      <c r="AB20" s="4" t="n"/>
      <c r="AC20" s="11">
        <f>IF(A20="","",IF(AND(Y20&lt;&gt;"",Y20&gt;7,D20&lt;&gt;"Captado",D20&lt;&gt;"Descartado"),"CONTACTAR","OK"))</f>
        <v/>
      </c>
    </row>
    <row r="21">
      <c r="A21" s="2" t="n"/>
      <c r="B21" s="37" t="n"/>
      <c r="C21" s="2" t="n"/>
      <c r="D21" s="2" t="n"/>
      <c r="E21" s="2" t="n"/>
      <c r="F21" s="4" t="n"/>
      <c r="G21" s="2" t="n"/>
      <c r="H21" s="2" t="n"/>
      <c r="I21" s="4" t="n"/>
      <c r="J21" s="4" t="n"/>
      <c r="K21" s="2" t="n"/>
      <c r="L21" s="2" t="n"/>
      <c r="M21" s="2" t="n"/>
      <c r="N21" s="4" t="n"/>
      <c r="O21" s="5" t="n"/>
      <c r="P21" s="38" t="n"/>
      <c r="Q21" s="39" t="n"/>
      <c r="R21" s="39" t="n"/>
      <c r="S21" s="40" t="n"/>
      <c r="T21" s="42">
        <f>IF(OR(Q21="",S21=""),"",Q21*S21)</f>
        <v/>
      </c>
      <c r="U21" s="2" t="n"/>
      <c r="V21" s="37" t="n"/>
      <c r="W21" s="4" t="n"/>
      <c r="X21" s="37" t="n"/>
      <c r="Y21" s="13">
        <f>IF(V21="","",TODAY()-V21)</f>
        <v/>
      </c>
      <c r="Z21" s="40" t="n"/>
      <c r="AA21" s="42">
        <f>IF(OR(Q21="",S21="",Z21=""),"",Q21*S21*Z21)</f>
        <v/>
      </c>
      <c r="AB21" s="4" t="n"/>
      <c r="AC21" s="14">
        <f>IF(A21="","",IF(AND(Y21&lt;&gt;"",Y21&gt;7,D21&lt;&gt;"Captado",D21&lt;&gt;"Descartado"),"CONTACTAR","OK"))</f>
        <v/>
      </c>
    </row>
    <row r="22">
      <c r="A22" s="2" t="n"/>
      <c r="B22" s="37" t="n"/>
      <c r="C22" s="2" t="n"/>
      <c r="D22" s="2" t="n"/>
      <c r="E22" s="2" t="n"/>
      <c r="F22" s="4" t="n"/>
      <c r="G22" s="2" t="n"/>
      <c r="H22" s="2" t="n"/>
      <c r="I22" s="4" t="n"/>
      <c r="J22" s="4" t="n"/>
      <c r="K22" s="2" t="n"/>
      <c r="L22" s="2" t="n"/>
      <c r="M22" s="2" t="n"/>
      <c r="N22" s="4" t="n"/>
      <c r="O22" s="5" t="n"/>
      <c r="P22" s="38" t="n"/>
      <c r="Q22" s="39" t="n"/>
      <c r="R22" s="39" t="n"/>
      <c r="S22" s="40" t="n"/>
      <c r="T22" s="41">
        <f>IF(OR(Q22="",S22=""),"",Q22*S22)</f>
        <v/>
      </c>
      <c r="U22" s="2" t="n"/>
      <c r="V22" s="37" t="n"/>
      <c r="W22" s="4" t="n"/>
      <c r="X22" s="37" t="n"/>
      <c r="Y22" s="10">
        <f>IF(V22="","",TODAY()-V22)</f>
        <v/>
      </c>
      <c r="Z22" s="40" t="n"/>
      <c r="AA22" s="41">
        <f>IF(OR(Q22="",S22="",Z22=""),"",Q22*S22*Z22)</f>
        <v/>
      </c>
      <c r="AB22" s="4" t="n"/>
      <c r="AC22" s="11">
        <f>IF(A22="","",IF(AND(Y22&lt;&gt;"",Y22&gt;7,D22&lt;&gt;"Captado",D22&lt;&gt;"Descartado"),"CONTACTAR","OK"))</f>
        <v/>
      </c>
    </row>
    <row r="23">
      <c r="A23" s="2" t="n"/>
      <c r="B23" s="37" t="n"/>
      <c r="C23" s="2" t="n"/>
      <c r="D23" s="2" t="n"/>
      <c r="E23" s="2" t="n"/>
      <c r="F23" s="4" t="n"/>
      <c r="G23" s="2" t="n"/>
      <c r="H23" s="2" t="n"/>
      <c r="I23" s="4" t="n"/>
      <c r="J23" s="4" t="n"/>
      <c r="K23" s="2" t="n"/>
      <c r="L23" s="2" t="n"/>
      <c r="M23" s="2" t="n"/>
      <c r="N23" s="4" t="n"/>
      <c r="O23" s="5" t="n"/>
      <c r="P23" s="38" t="n"/>
      <c r="Q23" s="39" t="n"/>
      <c r="R23" s="39" t="n"/>
      <c r="S23" s="40" t="n"/>
      <c r="T23" s="42">
        <f>IF(OR(Q23="",S23=""),"",Q23*S23)</f>
        <v/>
      </c>
      <c r="U23" s="2" t="n"/>
      <c r="V23" s="37" t="n"/>
      <c r="W23" s="4" t="n"/>
      <c r="X23" s="37" t="n"/>
      <c r="Y23" s="13">
        <f>IF(V23="","",TODAY()-V23)</f>
        <v/>
      </c>
      <c r="Z23" s="40" t="n"/>
      <c r="AA23" s="42">
        <f>IF(OR(Q23="",S23="",Z23=""),"",Q23*S23*Z23)</f>
        <v/>
      </c>
      <c r="AB23" s="4" t="n"/>
      <c r="AC23" s="14">
        <f>IF(A23="","",IF(AND(Y23&lt;&gt;"",Y23&gt;7,D23&lt;&gt;"Captado",D23&lt;&gt;"Descartado"),"CONTACTAR","OK"))</f>
        <v/>
      </c>
    </row>
    <row r="24">
      <c r="A24" s="2" t="n"/>
      <c r="B24" s="37" t="n"/>
      <c r="C24" s="2" t="n"/>
      <c r="D24" s="2" t="n"/>
      <c r="E24" s="2" t="n"/>
      <c r="F24" s="4" t="n"/>
      <c r="G24" s="2" t="n"/>
      <c r="H24" s="2" t="n"/>
      <c r="I24" s="4" t="n"/>
      <c r="J24" s="4" t="n"/>
      <c r="K24" s="2" t="n"/>
      <c r="L24" s="2" t="n"/>
      <c r="M24" s="2" t="n"/>
      <c r="N24" s="4" t="n"/>
      <c r="O24" s="5" t="n"/>
      <c r="P24" s="38" t="n"/>
      <c r="Q24" s="39" t="n"/>
      <c r="R24" s="39" t="n"/>
      <c r="S24" s="40" t="n"/>
      <c r="T24" s="41">
        <f>IF(OR(Q24="",S24=""),"",Q24*S24)</f>
        <v/>
      </c>
      <c r="U24" s="2" t="n"/>
      <c r="V24" s="37" t="n"/>
      <c r="W24" s="4" t="n"/>
      <c r="X24" s="37" t="n"/>
      <c r="Y24" s="10">
        <f>IF(V24="","",TODAY()-V24)</f>
        <v/>
      </c>
      <c r="Z24" s="40" t="n"/>
      <c r="AA24" s="41">
        <f>IF(OR(Q24="",S24="",Z24=""),"",Q24*S24*Z24)</f>
        <v/>
      </c>
      <c r="AB24" s="4" t="n"/>
      <c r="AC24" s="11">
        <f>IF(A24="","",IF(AND(Y24&lt;&gt;"",Y24&gt;7,D24&lt;&gt;"Captado",D24&lt;&gt;"Descartado"),"CONTACTAR","OK"))</f>
        <v/>
      </c>
    </row>
    <row r="25">
      <c r="A25" s="2" t="n"/>
      <c r="B25" s="37" t="n"/>
      <c r="C25" s="2" t="n"/>
      <c r="D25" s="2" t="n"/>
      <c r="E25" s="2" t="n"/>
      <c r="F25" s="4" t="n"/>
      <c r="G25" s="2" t="n"/>
      <c r="H25" s="2" t="n"/>
      <c r="I25" s="4" t="n"/>
      <c r="J25" s="4" t="n"/>
      <c r="K25" s="2" t="n"/>
      <c r="L25" s="2" t="n"/>
      <c r="M25" s="2" t="n"/>
      <c r="N25" s="4" t="n"/>
      <c r="O25" s="5" t="n"/>
      <c r="P25" s="38" t="n"/>
      <c r="Q25" s="39" t="n"/>
      <c r="R25" s="39" t="n"/>
      <c r="S25" s="40" t="n"/>
      <c r="T25" s="42">
        <f>IF(OR(Q25="",S25=""),"",Q25*S25)</f>
        <v/>
      </c>
      <c r="U25" s="2" t="n"/>
      <c r="V25" s="37" t="n"/>
      <c r="W25" s="4" t="n"/>
      <c r="X25" s="37" t="n"/>
      <c r="Y25" s="13">
        <f>IF(V25="","",TODAY()-V25)</f>
        <v/>
      </c>
      <c r="Z25" s="40" t="n"/>
      <c r="AA25" s="42">
        <f>IF(OR(Q25="",S25="",Z25=""),"",Q25*S25*Z25)</f>
        <v/>
      </c>
      <c r="AB25" s="4" t="n"/>
      <c r="AC25" s="14">
        <f>IF(A25="","",IF(AND(Y25&lt;&gt;"",Y25&gt;7,D25&lt;&gt;"Captado",D25&lt;&gt;"Descartado"),"CONTACTAR","OK"))</f>
        <v/>
      </c>
    </row>
    <row r="26">
      <c r="A26" s="2" t="n"/>
      <c r="B26" s="37" t="n"/>
      <c r="C26" s="2" t="n"/>
      <c r="D26" s="2" t="n"/>
      <c r="E26" s="2" t="n"/>
      <c r="F26" s="4" t="n"/>
      <c r="G26" s="2" t="n"/>
      <c r="H26" s="2" t="n"/>
      <c r="I26" s="4" t="n"/>
      <c r="J26" s="4" t="n"/>
      <c r="K26" s="2" t="n"/>
      <c r="L26" s="2" t="n"/>
      <c r="M26" s="2" t="n"/>
      <c r="N26" s="4" t="n"/>
      <c r="O26" s="5" t="n"/>
      <c r="P26" s="38" t="n"/>
      <c r="Q26" s="39" t="n"/>
      <c r="R26" s="39" t="n"/>
      <c r="S26" s="40" t="n"/>
      <c r="T26" s="41">
        <f>IF(OR(Q26="",S26=""),"",Q26*S26)</f>
        <v/>
      </c>
      <c r="U26" s="2" t="n"/>
      <c r="V26" s="37" t="n"/>
      <c r="W26" s="4" t="n"/>
      <c r="X26" s="37" t="n"/>
      <c r="Y26" s="10">
        <f>IF(V26="","",TODAY()-V26)</f>
        <v/>
      </c>
      <c r="Z26" s="40" t="n"/>
      <c r="AA26" s="41">
        <f>IF(OR(Q26="",S26="",Z26=""),"",Q26*S26*Z26)</f>
        <v/>
      </c>
      <c r="AB26" s="4" t="n"/>
      <c r="AC26" s="11">
        <f>IF(A26="","",IF(AND(Y26&lt;&gt;"",Y26&gt;7,D26&lt;&gt;"Captado",D26&lt;&gt;"Descartado"),"CONTACTAR","OK"))</f>
        <v/>
      </c>
    </row>
    <row r="27">
      <c r="A27" s="2" t="n"/>
      <c r="B27" s="37" t="n"/>
      <c r="C27" s="2" t="n"/>
      <c r="D27" s="2" t="n"/>
      <c r="E27" s="2" t="n"/>
      <c r="F27" s="4" t="n"/>
      <c r="G27" s="2" t="n"/>
      <c r="H27" s="2" t="n"/>
      <c r="I27" s="4" t="n"/>
      <c r="J27" s="4" t="n"/>
      <c r="K27" s="2" t="n"/>
      <c r="L27" s="2" t="n"/>
      <c r="M27" s="2" t="n"/>
      <c r="N27" s="4" t="n"/>
      <c r="O27" s="5" t="n"/>
      <c r="P27" s="38" t="n"/>
      <c r="Q27" s="39" t="n"/>
      <c r="R27" s="39" t="n"/>
      <c r="S27" s="40" t="n"/>
      <c r="T27" s="42">
        <f>IF(OR(Q27="",S27=""),"",Q27*S27)</f>
        <v/>
      </c>
      <c r="U27" s="2" t="n"/>
      <c r="V27" s="37" t="n"/>
      <c r="W27" s="4" t="n"/>
      <c r="X27" s="37" t="n"/>
      <c r="Y27" s="13">
        <f>IF(V27="","",TODAY()-V27)</f>
        <v/>
      </c>
      <c r="Z27" s="40" t="n"/>
      <c r="AA27" s="42">
        <f>IF(OR(Q27="",S27="",Z27=""),"",Q27*S27*Z27)</f>
        <v/>
      </c>
      <c r="AB27" s="4" t="n"/>
      <c r="AC27" s="14">
        <f>IF(A27="","",IF(AND(Y27&lt;&gt;"",Y27&gt;7,D27&lt;&gt;"Captado",D27&lt;&gt;"Descartado"),"CONTACTAR","OK"))</f>
        <v/>
      </c>
    </row>
    <row r="28">
      <c r="A28" s="2" t="n"/>
      <c r="B28" s="37" t="n"/>
      <c r="C28" s="2" t="n"/>
      <c r="D28" s="2" t="n"/>
      <c r="E28" s="2" t="n"/>
      <c r="F28" s="4" t="n"/>
      <c r="G28" s="2" t="n"/>
      <c r="H28" s="2" t="n"/>
      <c r="I28" s="4" t="n"/>
      <c r="J28" s="4" t="n"/>
      <c r="K28" s="2" t="n"/>
      <c r="L28" s="2" t="n"/>
      <c r="M28" s="2" t="n"/>
      <c r="N28" s="4" t="n"/>
      <c r="O28" s="5" t="n"/>
      <c r="P28" s="38" t="n"/>
      <c r="Q28" s="39" t="n"/>
      <c r="R28" s="39" t="n"/>
      <c r="S28" s="40" t="n"/>
      <c r="T28" s="41">
        <f>IF(OR(Q28="",S28=""),"",Q28*S28)</f>
        <v/>
      </c>
      <c r="U28" s="2" t="n"/>
      <c r="V28" s="37" t="n"/>
      <c r="W28" s="4" t="n"/>
      <c r="X28" s="37" t="n"/>
      <c r="Y28" s="10">
        <f>IF(V28="","",TODAY()-V28)</f>
        <v/>
      </c>
      <c r="Z28" s="40" t="n"/>
      <c r="AA28" s="41">
        <f>IF(OR(Q28="",S28="",Z28=""),"",Q28*S28*Z28)</f>
        <v/>
      </c>
      <c r="AB28" s="4" t="n"/>
      <c r="AC28" s="11">
        <f>IF(A28="","",IF(AND(Y28&lt;&gt;"",Y28&gt;7,D28&lt;&gt;"Captado",D28&lt;&gt;"Descartado"),"CONTACTAR","OK"))</f>
        <v/>
      </c>
    </row>
    <row r="29">
      <c r="A29" s="2" t="n"/>
      <c r="B29" s="37" t="n"/>
      <c r="C29" s="2" t="n"/>
      <c r="D29" s="2" t="n"/>
      <c r="E29" s="2" t="n"/>
      <c r="F29" s="4" t="n"/>
      <c r="G29" s="2" t="n"/>
      <c r="H29" s="2" t="n"/>
      <c r="I29" s="4" t="n"/>
      <c r="J29" s="4" t="n"/>
      <c r="K29" s="2" t="n"/>
      <c r="L29" s="2" t="n"/>
      <c r="M29" s="2" t="n"/>
      <c r="N29" s="4" t="n"/>
      <c r="O29" s="5" t="n"/>
      <c r="P29" s="38" t="n"/>
      <c r="Q29" s="39" t="n"/>
      <c r="R29" s="39" t="n"/>
      <c r="S29" s="40" t="n"/>
      <c r="T29" s="42">
        <f>IF(OR(Q29="",S29=""),"",Q29*S29)</f>
        <v/>
      </c>
      <c r="U29" s="2" t="n"/>
      <c r="V29" s="37" t="n"/>
      <c r="W29" s="4" t="n"/>
      <c r="X29" s="37" t="n"/>
      <c r="Y29" s="13">
        <f>IF(V29="","",TODAY()-V29)</f>
        <v/>
      </c>
      <c r="Z29" s="40" t="n"/>
      <c r="AA29" s="42">
        <f>IF(OR(Q29="",S29="",Z29=""),"",Q29*S29*Z29)</f>
        <v/>
      </c>
      <c r="AB29" s="4" t="n"/>
      <c r="AC29" s="14">
        <f>IF(A29="","",IF(AND(Y29&lt;&gt;"",Y29&gt;7,D29&lt;&gt;"Captado",D29&lt;&gt;"Descartado"),"CONTACTAR","OK"))</f>
        <v/>
      </c>
    </row>
    <row r="30">
      <c r="A30" s="2" t="n"/>
      <c r="B30" s="37" t="n"/>
      <c r="C30" s="2" t="n"/>
      <c r="D30" s="2" t="n"/>
      <c r="E30" s="2" t="n"/>
      <c r="F30" s="4" t="n"/>
      <c r="G30" s="2" t="n"/>
      <c r="H30" s="2" t="n"/>
      <c r="I30" s="4" t="n"/>
      <c r="J30" s="4" t="n"/>
      <c r="K30" s="2" t="n"/>
      <c r="L30" s="2" t="n"/>
      <c r="M30" s="2" t="n"/>
      <c r="N30" s="4" t="n"/>
      <c r="O30" s="5" t="n"/>
      <c r="P30" s="38" t="n"/>
      <c r="Q30" s="39" t="n"/>
      <c r="R30" s="39" t="n"/>
      <c r="S30" s="40" t="n"/>
      <c r="T30" s="41">
        <f>IF(OR(Q30="",S30=""),"",Q30*S30)</f>
        <v/>
      </c>
      <c r="U30" s="2" t="n"/>
      <c r="V30" s="37" t="n"/>
      <c r="W30" s="4" t="n"/>
      <c r="X30" s="37" t="n"/>
      <c r="Y30" s="10">
        <f>IF(V30="","",TODAY()-V30)</f>
        <v/>
      </c>
      <c r="Z30" s="40" t="n"/>
      <c r="AA30" s="41">
        <f>IF(OR(Q30="",S30="",Z30=""),"",Q30*S30*Z30)</f>
        <v/>
      </c>
      <c r="AB30" s="4" t="n"/>
      <c r="AC30" s="11">
        <f>IF(A30="","",IF(AND(Y30&lt;&gt;"",Y30&gt;7,D30&lt;&gt;"Captado",D30&lt;&gt;"Descartado"),"CONTACTAR","OK"))</f>
        <v/>
      </c>
    </row>
    <row r="31">
      <c r="A31" s="2" t="n"/>
      <c r="B31" s="37" t="n"/>
      <c r="C31" s="2" t="n"/>
      <c r="D31" s="2" t="n"/>
      <c r="E31" s="2" t="n"/>
      <c r="F31" s="4" t="n"/>
      <c r="G31" s="2" t="n"/>
      <c r="H31" s="2" t="n"/>
      <c r="I31" s="4" t="n"/>
      <c r="J31" s="4" t="n"/>
      <c r="K31" s="2" t="n"/>
      <c r="L31" s="2" t="n"/>
      <c r="M31" s="2" t="n"/>
      <c r="N31" s="4" t="n"/>
      <c r="O31" s="5" t="n"/>
      <c r="P31" s="38" t="n"/>
      <c r="Q31" s="39" t="n"/>
      <c r="R31" s="39" t="n"/>
      <c r="S31" s="40" t="n"/>
      <c r="T31" s="42">
        <f>IF(OR(Q31="",S31=""),"",Q31*S31)</f>
        <v/>
      </c>
      <c r="U31" s="2" t="n"/>
      <c r="V31" s="37" t="n"/>
      <c r="W31" s="4" t="n"/>
      <c r="X31" s="37" t="n"/>
      <c r="Y31" s="13">
        <f>IF(V31="","",TODAY()-V31)</f>
        <v/>
      </c>
      <c r="Z31" s="40" t="n"/>
      <c r="AA31" s="42">
        <f>IF(OR(Q31="",S31="",Z31=""),"",Q31*S31*Z31)</f>
        <v/>
      </c>
      <c r="AB31" s="4" t="n"/>
      <c r="AC31" s="14">
        <f>IF(A31="","",IF(AND(Y31&lt;&gt;"",Y31&gt;7,D31&lt;&gt;"Captado",D31&lt;&gt;"Descartado"),"CONTACTAR","OK"))</f>
        <v/>
      </c>
    </row>
    <row r="32">
      <c r="A32" s="2" t="n"/>
      <c r="B32" s="37" t="n"/>
      <c r="C32" s="2" t="n"/>
      <c r="D32" s="2" t="n"/>
      <c r="E32" s="2" t="n"/>
      <c r="F32" s="4" t="n"/>
      <c r="G32" s="2" t="n"/>
      <c r="H32" s="2" t="n"/>
      <c r="I32" s="4" t="n"/>
      <c r="J32" s="4" t="n"/>
      <c r="K32" s="2" t="n"/>
      <c r="L32" s="2" t="n"/>
      <c r="M32" s="2" t="n"/>
      <c r="N32" s="4" t="n"/>
      <c r="O32" s="5" t="n"/>
      <c r="P32" s="38" t="n"/>
      <c r="Q32" s="39" t="n"/>
      <c r="R32" s="39" t="n"/>
      <c r="S32" s="40" t="n"/>
      <c r="T32" s="41">
        <f>IF(OR(Q32="",S32=""),"",Q32*S32)</f>
        <v/>
      </c>
      <c r="U32" s="2" t="n"/>
      <c r="V32" s="37" t="n"/>
      <c r="W32" s="4" t="n"/>
      <c r="X32" s="37" t="n"/>
      <c r="Y32" s="10">
        <f>IF(V32="","",TODAY()-V32)</f>
        <v/>
      </c>
      <c r="Z32" s="40" t="n"/>
      <c r="AA32" s="41">
        <f>IF(OR(Q32="",S32="",Z32=""),"",Q32*S32*Z32)</f>
        <v/>
      </c>
      <c r="AB32" s="4" t="n"/>
      <c r="AC32" s="11">
        <f>IF(A32="","",IF(AND(Y32&lt;&gt;"",Y32&gt;7,D32&lt;&gt;"Captado",D32&lt;&gt;"Descartado"),"CONTACTAR","OK"))</f>
        <v/>
      </c>
    </row>
    <row r="33">
      <c r="A33" s="2" t="n"/>
      <c r="B33" s="37" t="n"/>
      <c r="C33" s="2" t="n"/>
      <c r="D33" s="2" t="n"/>
      <c r="E33" s="2" t="n"/>
      <c r="F33" s="4" t="n"/>
      <c r="G33" s="2" t="n"/>
      <c r="H33" s="2" t="n"/>
      <c r="I33" s="4" t="n"/>
      <c r="J33" s="4" t="n"/>
      <c r="K33" s="2" t="n"/>
      <c r="L33" s="2" t="n"/>
      <c r="M33" s="2" t="n"/>
      <c r="N33" s="4" t="n"/>
      <c r="O33" s="5" t="n"/>
      <c r="P33" s="38" t="n"/>
      <c r="Q33" s="39" t="n"/>
      <c r="R33" s="39" t="n"/>
      <c r="S33" s="40" t="n"/>
      <c r="T33" s="42">
        <f>IF(OR(Q33="",S33=""),"",Q33*S33)</f>
        <v/>
      </c>
      <c r="U33" s="2" t="n"/>
      <c r="V33" s="37" t="n"/>
      <c r="W33" s="4" t="n"/>
      <c r="X33" s="37" t="n"/>
      <c r="Y33" s="13">
        <f>IF(V33="","",TODAY()-V33)</f>
        <v/>
      </c>
      <c r="Z33" s="40" t="n"/>
      <c r="AA33" s="42">
        <f>IF(OR(Q33="",S33="",Z33=""),"",Q33*S33*Z33)</f>
        <v/>
      </c>
      <c r="AB33" s="4" t="n"/>
      <c r="AC33" s="14">
        <f>IF(A33="","",IF(AND(Y33&lt;&gt;"",Y33&gt;7,D33&lt;&gt;"Captado",D33&lt;&gt;"Descartado"),"CONTACTAR","OK"))</f>
        <v/>
      </c>
    </row>
    <row r="34">
      <c r="A34" s="2" t="n"/>
      <c r="B34" s="37" t="n"/>
      <c r="C34" s="2" t="n"/>
      <c r="D34" s="2" t="n"/>
      <c r="E34" s="2" t="n"/>
      <c r="F34" s="4" t="n"/>
      <c r="G34" s="2" t="n"/>
      <c r="H34" s="2" t="n"/>
      <c r="I34" s="4" t="n"/>
      <c r="J34" s="4" t="n"/>
      <c r="K34" s="2" t="n"/>
      <c r="L34" s="2" t="n"/>
      <c r="M34" s="2" t="n"/>
      <c r="N34" s="4" t="n"/>
      <c r="O34" s="5" t="n"/>
      <c r="P34" s="38" t="n"/>
      <c r="Q34" s="39" t="n"/>
      <c r="R34" s="39" t="n"/>
      <c r="S34" s="40" t="n"/>
      <c r="T34" s="41">
        <f>IF(OR(Q34="",S34=""),"",Q34*S34)</f>
        <v/>
      </c>
      <c r="U34" s="2" t="n"/>
      <c r="V34" s="37" t="n"/>
      <c r="W34" s="4" t="n"/>
      <c r="X34" s="37" t="n"/>
      <c r="Y34" s="10">
        <f>IF(V34="","",TODAY()-V34)</f>
        <v/>
      </c>
      <c r="Z34" s="40" t="n"/>
      <c r="AA34" s="41">
        <f>IF(OR(Q34="",S34="",Z34=""),"",Q34*S34*Z34)</f>
        <v/>
      </c>
      <c r="AB34" s="4" t="n"/>
      <c r="AC34" s="11">
        <f>IF(A34="","",IF(AND(Y34&lt;&gt;"",Y34&gt;7,D34&lt;&gt;"Captado",D34&lt;&gt;"Descartado"),"CONTACTAR","OK"))</f>
        <v/>
      </c>
    </row>
    <row r="35">
      <c r="A35" s="2" t="n"/>
      <c r="B35" s="37" t="n"/>
      <c r="C35" s="2" t="n"/>
      <c r="D35" s="2" t="n"/>
      <c r="E35" s="2" t="n"/>
      <c r="F35" s="4" t="n"/>
      <c r="G35" s="2" t="n"/>
      <c r="H35" s="2" t="n"/>
      <c r="I35" s="4" t="n"/>
      <c r="J35" s="4" t="n"/>
      <c r="K35" s="2" t="n"/>
      <c r="L35" s="2" t="n"/>
      <c r="M35" s="2" t="n"/>
      <c r="N35" s="4" t="n"/>
      <c r="O35" s="5" t="n"/>
      <c r="P35" s="38" t="n"/>
      <c r="Q35" s="39" t="n"/>
      <c r="R35" s="39" t="n"/>
      <c r="S35" s="40" t="n"/>
      <c r="T35" s="42">
        <f>IF(OR(Q35="",S35=""),"",Q35*S35)</f>
        <v/>
      </c>
      <c r="U35" s="2" t="n"/>
      <c r="V35" s="37" t="n"/>
      <c r="W35" s="4" t="n"/>
      <c r="X35" s="37" t="n"/>
      <c r="Y35" s="13">
        <f>IF(V35="","",TODAY()-V35)</f>
        <v/>
      </c>
      <c r="Z35" s="40" t="n"/>
      <c r="AA35" s="42">
        <f>IF(OR(Q35="",S35="",Z35=""),"",Q35*S35*Z35)</f>
        <v/>
      </c>
      <c r="AB35" s="4" t="n"/>
      <c r="AC35" s="14">
        <f>IF(A35="","",IF(AND(Y35&lt;&gt;"",Y35&gt;7,D35&lt;&gt;"Captado",D35&lt;&gt;"Descartado"),"CONTACTAR","OK"))</f>
        <v/>
      </c>
    </row>
    <row r="36">
      <c r="A36" s="2" t="n"/>
      <c r="B36" s="37" t="n"/>
      <c r="C36" s="2" t="n"/>
      <c r="D36" s="2" t="n"/>
      <c r="E36" s="2" t="n"/>
      <c r="F36" s="4" t="n"/>
      <c r="G36" s="2" t="n"/>
      <c r="H36" s="2" t="n"/>
      <c r="I36" s="4" t="n"/>
      <c r="J36" s="4" t="n"/>
      <c r="K36" s="2" t="n"/>
      <c r="L36" s="2" t="n"/>
      <c r="M36" s="2" t="n"/>
      <c r="N36" s="4" t="n"/>
      <c r="O36" s="5" t="n"/>
      <c r="P36" s="38" t="n"/>
      <c r="Q36" s="39" t="n"/>
      <c r="R36" s="39" t="n"/>
      <c r="S36" s="40" t="n"/>
      <c r="T36" s="41">
        <f>IF(OR(Q36="",S36=""),"",Q36*S36)</f>
        <v/>
      </c>
      <c r="U36" s="2" t="n"/>
      <c r="V36" s="37" t="n"/>
      <c r="W36" s="4" t="n"/>
      <c r="X36" s="37" t="n"/>
      <c r="Y36" s="10">
        <f>IF(V36="","",TODAY()-V36)</f>
        <v/>
      </c>
      <c r="Z36" s="40" t="n"/>
      <c r="AA36" s="41">
        <f>IF(OR(Q36="",S36="",Z36=""),"",Q36*S36*Z36)</f>
        <v/>
      </c>
      <c r="AB36" s="4" t="n"/>
      <c r="AC36" s="11">
        <f>IF(A36="","",IF(AND(Y36&lt;&gt;"",Y36&gt;7,D36&lt;&gt;"Captado",D36&lt;&gt;"Descartado"),"CONTACTAR","OK"))</f>
        <v/>
      </c>
    </row>
    <row r="37">
      <c r="A37" s="2" t="n"/>
      <c r="B37" s="37" t="n"/>
      <c r="C37" s="2" t="n"/>
      <c r="D37" s="2" t="n"/>
      <c r="E37" s="2" t="n"/>
      <c r="F37" s="4" t="n"/>
      <c r="G37" s="2" t="n"/>
      <c r="H37" s="2" t="n"/>
      <c r="I37" s="4" t="n"/>
      <c r="J37" s="4" t="n"/>
      <c r="K37" s="2" t="n"/>
      <c r="L37" s="2" t="n"/>
      <c r="M37" s="2" t="n"/>
      <c r="N37" s="4" t="n"/>
      <c r="O37" s="5" t="n"/>
      <c r="P37" s="38" t="n"/>
      <c r="Q37" s="39" t="n"/>
      <c r="R37" s="39" t="n"/>
      <c r="S37" s="40" t="n"/>
      <c r="T37" s="42">
        <f>IF(OR(Q37="",S37=""),"",Q37*S37)</f>
        <v/>
      </c>
      <c r="U37" s="2" t="n"/>
      <c r="V37" s="37" t="n"/>
      <c r="W37" s="4" t="n"/>
      <c r="X37" s="37" t="n"/>
      <c r="Y37" s="13">
        <f>IF(V37="","",TODAY()-V37)</f>
        <v/>
      </c>
      <c r="Z37" s="40" t="n"/>
      <c r="AA37" s="42">
        <f>IF(OR(Q37="",S37="",Z37=""),"",Q37*S37*Z37)</f>
        <v/>
      </c>
      <c r="AB37" s="4" t="n"/>
      <c r="AC37" s="14">
        <f>IF(A37="","",IF(AND(Y37&lt;&gt;"",Y37&gt;7,D37&lt;&gt;"Captado",D37&lt;&gt;"Descartado"),"CONTACTAR","OK"))</f>
        <v/>
      </c>
    </row>
    <row r="38">
      <c r="A38" s="2" t="n"/>
      <c r="B38" s="37" t="n"/>
      <c r="C38" s="2" t="n"/>
      <c r="D38" s="2" t="n"/>
      <c r="E38" s="2" t="n"/>
      <c r="F38" s="4" t="n"/>
      <c r="G38" s="2" t="n"/>
      <c r="H38" s="2" t="n"/>
      <c r="I38" s="4" t="n"/>
      <c r="J38" s="4" t="n"/>
      <c r="K38" s="2" t="n"/>
      <c r="L38" s="2" t="n"/>
      <c r="M38" s="2" t="n"/>
      <c r="N38" s="4" t="n"/>
      <c r="O38" s="5" t="n"/>
      <c r="P38" s="38" t="n"/>
      <c r="Q38" s="39" t="n"/>
      <c r="R38" s="39" t="n"/>
      <c r="S38" s="40" t="n"/>
      <c r="T38" s="41">
        <f>IF(OR(Q38="",S38=""),"",Q38*S38)</f>
        <v/>
      </c>
      <c r="U38" s="2" t="n"/>
      <c r="V38" s="37" t="n"/>
      <c r="W38" s="4" t="n"/>
      <c r="X38" s="37" t="n"/>
      <c r="Y38" s="10">
        <f>IF(V38="","",TODAY()-V38)</f>
        <v/>
      </c>
      <c r="Z38" s="40" t="n"/>
      <c r="AA38" s="41">
        <f>IF(OR(Q38="",S38="",Z38=""),"",Q38*S38*Z38)</f>
        <v/>
      </c>
      <c r="AB38" s="4" t="n"/>
      <c r="AC38" s="11">
        <f>IF(A38="","",IF(AND(Y38&lt;&gt;"",Y38&gt;7,D38&lt;&gt;"Captado",D38&lt;&gt;"Descartado"),"CONTACTAR","OK"))</f>
        <v/>
      </c>
    </row>
    <row r="39">
      <c r="A39" s="2" t="n"/>
      <c r="B39" s="37" t="n"/>
      <c r="C39" s="2" t="n"/>
      <c r="D39" s="2" t="n"/>
      <c r="E39" s="2" t="n"/>
      <c r="F39" s="4" t="n"/>
      <c r="G39" s="2" t="n"/>
      <c r="H39" s="2" t="n"/>
      <c r="I39" s="4" t="n"/>
      <c r="J39" s="4" t="n"/>
      <c r="K39" s="2" t="n"/>
      <c r="L39" s="2" t="n"/>
      <c r="M39" s="2" t="n"/>
      <c r="N39" s="4" t="n"/>
      <c r="O39" s="5" t="n"/>
      <c r="P39" s="38" t="n"/>
      <c r="Q39" s="39" t="n"/>
      <c r="R39" s="39" t="n"/>
      <c r="S39" s="40" t="n"/>
      <c r="T39" s="42">
        <f>IF(OR(Q39="",S39=""),"",Q39*S39)</f>
        <v/>
      </c>
      <c r="U39" s="2" t="n"/>
      <c r="V39" s="37" t="n"/>
      <c r="W39" s="4" t="n"/>
      <c r="X39" s="37" t="n"/>
      <c r="Y39" s="13">
        <f>IF(V39="","",TODAY()-V39)</f>
        <v/>
      </c>
      <c r="Z39" s="40" t="n"/>
      <c r="AA39" s="42">
        <f>IF(OR(Q39="",S39="",Z39=""),"",Q39*S39*Z39)</f>
        <v/>
      </c>
      <c r="AB39" s="4" t="n"/>
      <c r="AC39" s="14">
        <f>IF(A39="","",IF(AND(Y39&lt;&gt;"",Y39&gt;7,D39&lt;&gt;"Captado",D39&lt;&gt;"Descartado"),"CONTACTAR","OK"))</f>
        <v/>
      </c>
    </row>
    <row r="40">
      <c r="A40" s="2" t="n"/>
      <c r="B40" s="37" t="n"/>
      <c r="C40" s="2" t="n"/>
      <c r="D40" s="2" t="n"/>
      <c r="E40" s="2" t="n"/>
      <c r="F40" s="4" t="n"/>
      <c r="G40" s="2" t="n"/>
      <c r="H40" s="2" t="n"/>
      <c r="I40" s="4" t="n"/>
      <c r="J40" s="4" t="n"/>
      <c r="K40" s="2" t="n"/>
      <c r="L40" s="2" t="n"/>
      <c r="M40" s="2" t="n"/>
      <c r="N40" s="4" t="n"/>
      <c r="O40" s="5" t="n"/>
      <c r="P40" s="38" t="n"/>
      <c r="Q40" s="39" t="n"/>
      <c r="R40" s="39" t="n"/>
      <c r="S40" s="40" t="n"/>
      <c r="T40" s="41">
        <f>IF(OR(Q40="",S40=""),"",Q40*S40)</f>
        <v/>
      </c>
      <c r="U40" s="2" t="n"/>
      <c r="V40" s="37" t="n"/>
      <c r="W40" s="4" t="n"/>
      <c r="X40" s="37" t="n"/>
      <c r="Y40" s="10">
        <f>IF(V40="","",TODAY()-V40)</f>
        <v/>
      </c>
      <c r="Z40" s="40" t="n"/>
      <c r="AA40" s="41">
        <f>IF(OR(Q40="",S40="",Z40=""),"",Q40*S40*Z40)</f>
        <v/>
      </c>
      <c r="AB40" s="4" t="n"/>
      <c r="AC40" s="11">
        <f>IF(A40="","",IF(AND(Y40&lt;&gt;"",Y40&gt;7,D40&lt;&gt;"Captado",D40&lt;&gt;"Descartado"),"CONTACTAR","OK"))</f>
        <v/>
      </c>
    </row>
    <row r="41">
      <c r="A41" s="2" t="n"/>
      <c r="B41" s="37" t="n"/>
      <c r="C41" s="2" t="n"/>
      <c r="D41" s="2" t="n"/>
      <c r="E41" s="2" t="n"/>
      <c r="F41" s="4" t="n"/>
      <c r="G41" s="2" t="n"/>
      <c r="H41" s="2" t="n"/>
      <c r="I41" s="4" t="n"/>
      <c r="J41" s="4" t="n"/>
      <c r="K41" s="2" t="n"/>
      <c r="L41" s="2" t="n"/>
      <c r="M41" s="2" t="n"/>
      <c r="N41" s="4" t="n"/>
      <c r="O41" s="5" t="n"/>
      <c r="P41" s="38" t="n"/>
      <c r="Q41" s="39" t="n"/>
      <c r="R41" s="39" t="n"/>
      <c r="S41" s="40" t="n"/>
      <c r="T41" s="42">
        <f>IF(OR(Q41="",S41=""),"",Q41*S41)</f>
        <v/>
      </c>
      <c r="U41" s="2" t="n"/>
      <c r="V41" s="37" t="n"/>
      <c r="W41" s="4" t="n"/>
      <c r="X41" s="37" t="n"/>
      <c r="Y41" s="13">
        <f>IF(V41="","",TODAY()-V41)</f>
        <v/>
      </c>
      <c r="Z41" s="40" t="n"/>
      <c r="AA41" s="42">
        <f>IF(OR(Q41="",S41="",Z41=""),"",Q41*S41*Z41)</f>
        <v/>
      </c>
      <c r="AB41" s="4" t="n"/>
      <c r="AC41" s="14">
        <f>IF(A41="","",IF(AND(Y41&lt;&gt;"",Y41&gt;7,D41&lt;&gt;"Captado",D41&lt;&gt;"Descartado"),"CONTACTAR","OK"))</f>
        <v/>
      </c>
    </row>
    <row r="42">
      <c r="A42" s="2" t="n"/>
      <c r="B42" s="37" t="n"/>
      <c r="C42" s="2" t="n"/>
      <c r="D42" s="2" t="n"/>
      <c r="E42" s="2" t="n"/>
      <c r="F42" s="4" t="n"/>
      <c r="G42" s="2" t="n"/>
      <c r="H42" s="2" t="n"/>
      <c r="I42" s="4" t="n"/>
      <c r="J42" s="4" t="n"/>
      <c r="K42" s="2" t="n"/>
      <c r="L42" s="2" t="n"/>
      <c r="M42" s="2" t="n"/>
      <c r="N42" s="4" t="n"/>
      <c r="O42" s="5" t="n"/>
      <c r="P42" s="38" t="n"/>
      <c r="Q42" s="39" t="n"/>
      <c r="R42" s="39" t="n"/>
      <c r="S42" s="40" t="n"/>
      <c r="T42" s="41">
        <f>IF(OR(Q42="",S42=""),"",Q42*S42)</f>
        <v/>
      </c>
      <c r="U42" s="2" t="n"/>
      <c r="V42" s="37" t="n"/>
      <c r="W42" s="4" t="n"/>
      <c r="X42" s="37" t="n"/>
      <c r="Y42" s="10">
        <f>IF(V42="","",TODAY()-V42)</f>
        <v/>
      </c>
      <c r="Z42" s="40" t="n"/>
      <c r="AA42" s="41">
        <f>IF(OR(Q42="",S42="",Z42=""),"",Q42*S42*Z42)</f>
        <v/>
      </c>
      <c r="AB42" s="4" t="n"/>
      <c r="AC42" s="11">
        <f>IF(A42="","",IF(AND(Y42&lt;&gt;"",Y42&gt;7,D42&lt;&gt;"Captado",D42&lt;&gt;"Descartado"),"CONTACTAR","OK"))</f>
        <v/>
      </c>
    </row>
    <row r="43">
      <c r="A43" s="2" t="n"/>
      <c r="B43" s="37" t="n"/>
      <c r="C43" s="2" t="n"/>
      <c r="D43" s="2" t="n"/>
      <c r="E43" s="2" t="n"/>
      <c r="F43" s="4" t="n"/>
      <c r="G43" s="2" t="n"/>
      <c r="H43" s="2" t="n"/>
      <c r="I43" s="4" t="n"/>
      <c r="J43" s="4" t="n"/>
      <c r="K43" s="2" t="n"/>
      <c r="L43" s="2" t="n"/>
      <c r="M43" s="2" t="n"/>
      <c r="N43" s="4" t="n"/>
      <c r="O43" s="5" t="n"/>
      <c r="P43" s="38" t="n"/>
      <c r="Q43" s="39" t="n"/>
      <c r="R43" s="39" t="n"/>
      <c r="S43" s="40" t="n"/>
      <c r="T43" s="42">
        <f>IF(OR(Q43="",S43=""),"",Q43*S43)</f>
        <v/>
      </c>
      <c r="U43" s="2" t="n"/>
      <c r="V43" s="37" t="n"/>
      <c r="W43" s="4" t="n"/>
      <c r="X43" s="37" t="n"/>
      <c r="Y43" s="13">
        <f>IF(V43="","",TODAY()-V43)</f>
        <v/>
      </c>
      <c r="Z43" s="40" t="n"/>
      <c r="AA43" s="42">
        <f>IF(OR(Q43="",S43="",Z43=""),"",Q43*S43*Z43)</f>
        <v/>
      </c>
      <c r="AB43" s="4" t="n"/>
      <c r="AC43" s="14">
        <f>IF(A43="","",IF(AND(Y43&lt;&gt;"",Y43&gt;7,D43&lt;&gt;"Captado",D43&lt;&gt;"Descartado"),"CONTACTAR","OK"))</f>
        <v/>
      </c>
    </row>
    <row r="44">
      <c r="A44" s="2" t="n"/>
      <c r="B44" s="37" t="n"/>
      <c r="C44" s="2" t="n"/>
      <c r="D44" s="2" t="n"/>
      <c r="E44" s="2" t="n"/>
      <c r="F44" s="4" t="n"/>
      <c r="G44" s="2" t="n"/>
      <c r="H44" s="2" t="n"/>
      <c r="I44" s="4" t="n"/>
      <c r="J44" s="4" t="n"/>
      <c r="K44" s="2" t="n"/>
      <c r="L44" s="2" t="n"/>
      <c r="M44" s="2" t="n"/>
      <c r="N44" s="4" t="n"/>
      <c r="O44" s="5" t="n"/>
      <c r="P44" s="38" t="n"/>
      <c r="Q44" s="39" t="n"/>
      <c r="R44" s="39" t="n"/>
      <c r="S44" s="40" t="n"/>
      <c r="T44" s="41">
        <f>IF(OR(Q44="",S44=""),"",Q44*S44)</f>
        <v/>
      </c>
      <c r="U44" s="2" t="n"/>
      <c r="V44" s="37" t="n"/>
      <c r="W44" s="4" t="n"/>
      <c r="X44" s="37" t="n"/>
      <c r="Y44" s="10">
        <f>IF(V44="","",TODAY()-V44)</f>
        <v/>
      </c>
      <c r="Z44" s="40" t="n"/>
      <c r="AA44" s="41">
        <f>IF(OR(Q44="",S44="",Z44=""),"",Q44*S44*Z44)</f>
        <v/>
      </c>
      <c r="AB44" s="4" t="n"/>
      <c r="AC44" s="11">
        <f>IF(A44="","",IF(AND(Y44&lt;&gt;"",Y44&gt;7,D44&lt;&gt;"Captado",D44&lt;&gt;"Descartado"),"CONTACTAR","OK"))</f>
        <v/>
      </c>
    </row>
    <row r="45">
      <c r="A45" s="2" t="n"/>
      <c r="B45" s="37" t="n"/>
      <c r="C45" s="2" t="n"/>
      <c r="D45" s="2" t="n"/>
      <c r="E45" s="2" t="n"/>
      <c r="F45" s="4" t="n"/>
      <c r="G45" s="2" t="n"/>
      <c r="H45" s="2" t="n"/>
      <c r="I45" s="4" t="n"/>
      <c r="J45" s="4" t="n"/>
      <c r="K45" s="2" t="n"/>
      <c r="L45" s="2" t="n"/>
      <c r="M45" s="2" t="n"/>
      <c r="N45" s="4" t="n"/>
      <c r="O45" s="5" t="n"/>
      <c r="P45" s="38" t="n"/>
      <c r="Q45" s="39" t="n"/>
      <c r="R45" s="39" t="n"/>
      <c r="S45" s="40" t="n"/>
      <c r="T45" s="42">
        <f>IF(OR(Q45="",S45=""),"",Q45*S45)</f>
        <v/>
      </c>
      <c r="U45" s="2" t="n"/>
      <c r="V45" s="37" t="n"/>
      <c r="W45" s="4" t="n"/>
      <c r="X45" s="37" t="n"/>
      <c r="Y45" s="13">
        <f>IF(V45="","",TODAY()-V45)</f>
        <v/>
      </c>
      <c r="Z45" s="40" t="n"/>
      <c r="AA45" s="42">
        <f>IF(OR(Q45="",S45="",Z45=""),"",Q45*S45*Z45)</f>
        <v/>
      </c>
      <c r="AB45" s="4" t="n"/>
      <c r="AC45" s="14">
        <f>IF(A45="","",IF(AND(Y45&lt;&gt;"",Y45&gt;7,D45&lt;&gt;"Captado",D45&lt;&gt;"Descartado"),"CONTACTAR","OK"))</f>
        <v/>
      </c>
    </row>
    <row r="46">
      <c r="A46" s="2" t="n"/>
      <c r="B46" s="37" t="n"/>
      <c r="C46" s="2" t="n"/>
      <c r="D46" s="2" t="n"/>
      <c r="E46" s="2" t="n"/>
      <c r="F46" s="4" t="n"/>
      <c r="G46" s="2" t="n"/>
      <c r="H46" s="2" t="n"/>
      <c r="I46" s="4" t="n"/>
      <c r="J46" s="4" t="n"/>
      <c r="K46" s="2" t="n"/>
      <c r="L46" s="2" t="n"/>
      <c r="M46" s="2" t="n"/>
      <c r="N46" s="4" t="n"/>
      <c r="O46" s="5" t="n"/>
      <c r="P46" s="38" t="n"/>
      <c r="Q46" s="39" t="n"/>
      <c r="R46" s="39" t="n"/>
      <c r="S46" s="40" t="n"/>
      <c r="T46" s="41">
        <f>IF(OR(Q46="",S46=""),"",Q46*S46)</f>
        <v/>
      </c>
      <c r="U46" s="2" t="n"/>
      <c r="V46" s="37" t="n"/>
      <c r="W46" s="4" t="n"/>
      <c r="X46" s="37" t="n"/>
      <c r="Y46" s="10">
        <f>IF(V46="","",TODAY()-V46)</f>
        <v/>
      </c>
      <c r="Z46" s="40" t="n"/>
      <c r="AA46" s="41">
        <f>IF(OR(Q46="",S46="",Z46=""),"",Q46*S46*Z46)</f>
        <v/>
      </c>
      <c r="AB46" s="4" t="n"/>
      <c r="AC46" s="11">
        <f>IF(A46="","",IF(AND(Y46&lt;&gt;"",Y46&gt;7,D46&lt;&gt;"Captado",D46&lt;&gt;"Descartado"),"CONTACTAR","OK"))</f>
        <v/>
      </c>
    </row>
    <row r="47">
      <c r="A47" s="2" t="n"/>
      <c r="B47" s="37" t="n"/>
      <c r="C47" s="2" t="n"/>
      <c r="D47" s="2" t="n"/>
      <c r="E47" s="2" t="n"/>
      <c r="F47" s="4" t="n"/>
      <c r="G47" s="2" t="n"/>
      <c r="H47" s="2" t="n"/>
      <c r="I47" s="4" t="n"/>
      <c r="J47" s="4" t="n"/>
      <c r="K47" s="2" t="n"/>
      <c r="L47" s="2" t="n"/>
      <c r="M47" s="2" t="n"/>
      <c r="N47" s="4" t="n"/>
      <c r="O47" s="5" t="n"/>
      <c r="P47" s="38" t="n"/>
      <c r="Q47" s="39" t="n"/>
      <c r="R47" s="39" t="n"/>
      <c r="S47" s="40" t="n"/>
      <c r="T47" s="42">
        <f>IF(OR(Q47="",S47=""),"",Q47*S47)</f>
        <v/>
      </c>
      <c r="U47" s="2" t="n"/>
      <c r="V47" s="37" t="n"/>
      <c r="W47" s="4" t="n"/>
      <c r="X47" s="37" t="n"/>
      <c r="Y47" s="13">
        <f>IF(V47="","",TODAY()-V47)</f>
        <v/>
      </c>
      <c r="Z47" s="40" t="n"/>
      <c r="AA47" s="42">
        <f>IF(OR(Q47="",S47="",Z47=""),"",Q47*S47*Z47)</f>
        <v/>
      </c>
      <c r="AB47" s="4" t="n"/>
      <c r="AC47" s="14">
        <f>IF(A47="","",IF(AND(Y47&lt;&gt;"",Y47&gt;7,D47&lt;&gt;"Captado",D47&lt;&gt;"Descartado"),"CONTACTAR","OK"))</f>
        <v/>
      </c>
    </row>
    <row r="48">
      <c r="A48" s="2" t="n"/>
      <c r="B48" s="37" t="n"/>
      <c r="C48" s="2" t="n"/>
      <c r="D48" s="2" t="n"/>
      <c r="E48" s="2" t="n"/>
      <c r="F48" s="4" t="n"/>
      <c r="G48" s="2" t="n"/>
      <c r="H48" s="2" t="n"/>
      <c r="I48" s="4" t="n"/>
      <c r="J48" s="4" t="n"/>
      <c r="K48" s="2" t="n"/>
      <c r="L48" s="2" t="n"/>
      <c r="M48" s="2" t="n"/>
      <c r="N48" s="4" t="n"/>
      <c r="O48" s="5" t="n"/>
      <c r="P48" s="38" t="n"/>
      <c r="Q48" s="39" t="n"/>
      <c r="R48" s="39" t="n"/>
      <c r="S48" s="40" t="n"/>
      <c r="T48" s="41">
        <f>IF(OR(Q48="",S48=""),"",Q48*S48)</f>
        <v/>
      </c>
      <c r="U48" s="2" t="n"/>
      <c r="V48" s="37" t="n"/>
      <c r="W48" s="4" t="n"/>
      <c r="X48" s="37" t="n"/>
      <c r="Y48" s="10">
        <f>IF(V48="","",TODAY()-V48)</f>
        <v/>
      </c>
      <c r="Z48" s="40" t="n"/>
      <c r="AA48" s="41">
        <f>IF(OR(Q48="",S48="",Z48=""),"",Q48*S48*Z48)</f>
        <v/>
      </c>
      <c r="AB48" s="4" t="n"/>
      <c r="AC48" s="11">
        <f>IF(A48="","",IF(AND(Y48&lt;&gt;"",Y48&gt;7,D48&lt;&gt;"Captado",D48&lt;&gt;"Descartado"),"CONTACTAR","OK"))</f>
        <v/>
      </c>
    </row>
    <row r="49">
      <c r="A49" s="2" t="n"/>
      <c r="B49" s="37" t="n"/>
      <c r="C49" s="2" t="n"/>
      <c r="D49" s="2" t="n"/>
      <c r="E49" s="2" t="n"/>
      <c r="F49" s="4" t="n"/>
      <c r="G49" s="2" t="n"/>
      <c r="H49" s="2" t="n"/>
      <c r="I49" s="4" t="n"/>
      <c r="J49" s="4" t="n"/>
      <c r="K49" s="2" t="n"/>
      <c r="L49" s="2" t="n"/>
      <c r="M49" s="2" t="n"/>
      <c r="N49" s="4" t="n"/>
      <c r="O49" s="5" t="n"/>
      <c r="P49" s="38" t="n"/>
      <c r="Q49" s="39" t="n"/>
      <c r="R49" s="39" t="n"/>
      <c r="S49" s="40" t="n"/>
      <c r="T49" s="42">
        <f>IF(OR(Q49="",S49=""),"",Q49*S49)</f>
        <v/>
      </c>
      <c r="U49" s="2" t="n"/>
      <c r="V49" s="37" t="n"/>
      <c r="W49" s="4" t="n"/>
      <c r="X49" s="37" t="n"/>
      <c r="Y49" s="13">
        <f>IF(V49="","",TODAY()-V49)</f>
        <v/>
      </c>
      <c r="Z49" s="40" t="n"/>
      <c r="AA49" s="42">
        <f>IF(OR(Q49="",S49="",Z49=""),"",Q49*S49*Z49)</f>
        <v/>
      </c>
      <c r="AB49" s="4" t="n"/>
      <c r="AC49" s="14">
        <f>IF(A49="","",IF(AND(Y49&lt;&gt;"",Y49&gt;7,D49&lt;&gt;"Captado",D49&lt;&gt;"Descartado"),"CONTACTAR","OK"))</f>
        <v/>
      </c>
    </row>
    <row r="50">
      <c r="A50" s="2" t="n"/>
      <c r="B50" s="37" t="n"/>
      <c r="C50" s="2" t="n"/>
      <c r="D50" s="2" t="n"/>
      <c r="E50" s="2" t="n"/>
      <c r="F50" s="4" t="n"/>
      <c r="G50" s="2" t="n"/>
      <c r="H50" s="2" t="n"/>
      <c r="I50" s="4" t="n"/>
      <c r="J50" s="4" t="n"/>
      <c r="K50" s="2" t="n"/>
      <c r="L50" s="2" t="n"/>
      <c r="M50" s="2" t="n"/>
      <c r="N50" s="4" t="n"/>
      <c r="O50" s="5" t="n"/>
      <c r="P50" s="38" t="n"/>
      <c r="Q50" s="39" t="n"/>
      <c r="R50" s="39" t="n"/>
      <c r="S50" s="40" t="n"/>
      <c r="T50" s="41">
        <f>IF(OR(Q50="",S50=""),"",Q50*S50)</f>
        <v/>
      </c>
      <c r="U50" s="2" t="n"/>
      <c r="V50" s="37" t="n"/>
      <c r="W50" s="4" t="n"/>
      <c r="X50" s="37" t="n"/>
      <c r="Y50" s="10">
        <f>IF(V50="","",TODAY()-V50)</f>
        <v/>
      </c>
      <c r="Z50" s="40" t="n"/>
      <c r="AA50" s="41">
        <f>IF(OR(Q50="",S50="",Z50=""),"",Q50*S50*Z50)</f>
        <v/>
      </c>
      <c r="AB50" s="4" t="n"/>
      <c r="AC50" s="11">
        <f>IF(A50="","",IF(AND(Y50&lt;&gt;"",Y50&gt;7,D50&lt;&gt;"Captado",D50&lt;&gt;"Descartado"),"CONTACTAR","OK"))</f>
        <v/>
      </c>
    </row>
    <row r="51">
      <c r="A51" s="2" t="n"/>
      <c r="B51" s="37" t="n"/>
      <c r="C51" s="2" t="n"/>
      <c r="D51" s="2" t="n"/>
      <c r="E51" s="2" t="n"/>
      <c r="F51" s="4" t="n"/>
      <c r="G51" s="2" t="n"/>
      <c r="H51" s="2" t="n"/>
      <c r="I51" s="4" t="n"/>
      <c r="J51" s="4" t="n"/>
      <c r="K51" s="2" t="n"/>
      <c r="L51" s="2" t="n"/>
      <c r="M51" s="2" t="n"/>
      <c r="N51" s="4" t="n"/>
      <c r="O51" s="5" t="n"/>
      <c r="P51" s="38" t="n"/>
      <c r="Q51" s="39" t="n"/>
      <c r="R51" s="39" t="n"/>
      <c r="S51" s="40" t="n"/>
      <c r="T51" s="42">
        <f>IF(OR(Q51="",S51=""),"",Q51*S51)</f>
        <v/>
      </c>
      <c r="U51" s="2" t="n"/>
      <c r="V51" s="37" t="n"/>
      <c r="W51" s="4" t="n"/>
      <c r="X51" s="37" t="n"/>
      <c r="Y51" s="13">
        <f>IF(V51="","",TODAY()-V51)</f>
        <v/>
      </c>
      <c r="Z51" s="40" t="n"/>
      <c r="AA51" s="42">
        <f>IF(OR(Q51="",S51="",Z51=""),"",Q51*S51*Z51)</f>
        <v/>
      </c>
      <c r="AB51" s="4" t="n"/>
      <c r="AC51" s="14">
        <f>IF(A51="","",IF(AND(Y51&lt;&gt;"",Y51&gt;7,D51&lt;&gt;"Captado",D51&lt;&gt;"Descartado"),"CONTACTAR","OK"))</f>
        <v/>
      </c>
    </row>
    <row r="52">
      <c r="A52" s="2" t="n"/>
      <c r="B52" s="37" t="n"/>
      <c r="C52" s="2" t="n"/>
      <c r="D52" s="2" t="n"/>
      <c r="E52" s="2" t="n"/>
      <c r="F52" s="4" t="n"/>
      <c r="G52" s="2" t="n"/>
      <c r="H52" s="2" t="n"/>
      <c r="I52" s="4" t="n"/>
      <c r="J52" s="4" t="n"/>
      <c r="K52" s="2" t="n"/>
      <c r="L52" s="2" t="n"/>
      <c r="M52" s="2" t="n"/>
      <c r="N52" s="4" t="n"/>
      <c r="O52" s="5" t="n"/>
      <c r="P52" s="38" t="n"/>
      <c r="Q52" s="39" t="n"/>
      <c r="R52" s="39" t="n"/>
      <c r="S52" s="40" t="n"/>
      <c r="T52" s="41">
        <f>IF(OR(Q52="",S52=""),"",Q52*S52)</f>
        <v/>
      </c>
      <c r="U52" s="2" t="n"/>
      <c r="V52" s="37" t="n"/>
      <c r="W52" s="4" t="n"/>
      <c r="X52" s="37" t="n"/>
      <c r="Y52" s="10">
        <f>IF(V52="","",TODAY()-V52)</f>
        <v/>
      </c>
      <c r="Z52" s="40" t="n"/>
      <c r="AA52" s="41">
        <f>IF(OR(Q52="",S52="",Z52=""),"",Q52*S52*Z52)</f>
        <v/>
      </c>
      <c r="AB52" s="4" t="n"/>
      <c r="AC52" s="11">
        <f>IF(A52="","",IF(AND(Y52&lt;&gt;"",Y52&gt;7,D52&lt;&gt;"Captado",D52&lt;&gt;"Descartado"),"CONTACTAR","OK"))</f>
        <v/>
      </c>
    </row>
    <row r="53">
      <c r="A53" s="2" t="n"/>
      <c r="B53" s="37" t="n"/>
      <c r="C53" s="2" t="n"/>
      <c r="D53" s="2" t="n"/>
      <c r="E53" s="2" t="n"/>
      <c r="F53" s="4" t="n"/>
      <c r="G53" s="2" t="n"/>
      <c r="H53" s="2" t="n"/>
      <c r="I53" s="4" t="n"/>
      <c r="J53" s="4" t="n"/>
      <c r="K53" s="2" t="n"/>
      <c r="L53" s="2" t="n"/>
      <c r="M53" s="2" t="n"/>
      <c r="N53" s="4" t="n"/>
      <c r="O53" s="5" t="n"/>
      <c r="P53" s="38" t="n"/>
      <c r="Q53" s="39" t="n"/>
      <c r="R53" s="39" t="n"/>
      <c r="S53" s="40" t="n"/>
      <c r="T53" s="42">
        <f>IF(OR(Q53="",S53=""),"",Q53*S53)</f>
        <v/>
      </c>
      <c r="U53" s="2" t="n"/>
      <c r="V53" s="37" t="n"/>
      <c r="W53" s="4" t="n"/>
      <c r="X53" s="37" t="n"/>
      <c r="Y53" s="13">
        <f>IF(V53="","",TODAY()-V53)</f>
        <v/>
      </c>
      <c r="Z53" s="40" t="n"/>
      <c r="AA53" s="42">
        <f>IF(OR(Q53="",S53="",Z53=""),"",Q53*S53*Z53)</f>
        <v/>
      </c>
      <c r="AB53" s="4" t="n"/>
      <c r="AC53" s="14">
        <f>IF(A53="","",IF(AND(Y53&lt;&gt;"",Y53&gt;7,D53&lt;&gt;"Captado",D53&lt;&gt;"Descartado"),"CONTACTAR","OK"))</f>
        <v/>
      </c>
    </row>
    <row r="54">
      <c r="A54" s="2" t="n"/>
      <c r="B54" s="37" t="n"/>
      <c r="C54" s="2" t="n"/>
      <c r="D54" s="2" t="n"/>
      <c r="E54" s="2" t="n"/>
      <c r="F54" s="4" t="n"/>
      <c r="G54" s="2" t="n"/>
      <c r="H54" s="2" t="n"/>
      <c r="I54" s="4" t="n"/>
      <c r="J54" s="4" t="n"/>
      <c r="K54" s="2" t="n"/>
      <c r="L54" s="2" t="n"/>
      <c r="M54" s="2" t="n"/>
      <c r="N54" s="4" t="n"/>
      <c r="O54" s="5" t="n"/>
      <c r="P54" s="38" t="n"/>
      <c r="Q54" s="39" t="n"/>
      <c r="R54" s="39" t="n"/>
      <c r="S54" s="40" t="n"/>
      <c r="T54" s="41">
        <f>IF(OR(Q54="",S54=""),"",Q54*S54)</f>
        <v/>
      </c>
      <c r="U54" s="2" t="n"/>
      <c r="V54" s="37" t="n"/>
      <c r="W54" s="4" t="n"/>
      <c r="X54" s="37" t="n"/>
      <c r="Y54" s="10">
        <f>IF(V54="","",TODAY()-V54)</f>
        <v/>
      </c>
      <c r="Z54" s="40" t="n"/>
      <c r="AA54" s="41">
        <f>IF(OR(Q54="",S54="",Z54=""),"",Q54*S54*Z54)</f>
        <v/>
      </c>
      <c r="AB54" s="4" t="n"/>
      <c r="AC54" s="11">
        <f>IF(A54="","",IF(AND(Y54&lt;&gt;"",Y54&gt;7,D54&lt;&gt;"Captado",D54&lt;&gt;"Descartado"),"CONTACTAR","OK"))</f>
        <v/>
      </c>
    </row>
    <row r="55">
      <c r="A55" s="2" t="n"/>
      <c r="B55" s="37" t="n"/>
      <c r="C55" s="2" t="n"/>
      <c r="D55" s="2" t="n"/>
      <c r="E55" s="2" t="n"/>
      <c r="F55" s="4" t="n"/>
      <c r="G55" s="2" t="n"/>
      <c r="H55" s="2" t="n"/>
      <c r="I55" s="4" t="n"/>
      <c r="J55" s="4" t="n"/>
      <c r="K55" s="2" t="n"/>
      <c r="L55" s="2" t="n"/>
      <c r="M55" s="2" t="n"/>
      <c r="N55" s="4" t="n"/>
      <c r="O55" s="5" t="n"/>
      <c r="P55" s="38" t="n"/>
      <c r="Q55" s="39" t="n"/>
      <c r="R55" s="39" t="n"/>
      <c r="S55" s="40" t="n"/>
      <c r="T55" s="42">
        <f>IF(OR(Q55="",S55=""),"",Q55*S55)</f>
        <v/>
      </c>
      <c r="U55" s="2" t="n"/>
      <c r="V55" s="37" t="n"/>
      <c r="W55" s="4" t="n"/>
      <c r="X55" s="37" t="n"/>
      <c r="Y55" s="13">
        <f>IF(V55="","",TODAY()-V55)</f>
        <v/>
      </c>
      <c r="Z55" s="40" t="n"/>
      <c r="AA55" s="42">
        <f>IF(OR(Q55="",S55="",Z55=""),"",Q55*S55*Z55)</f>
        <v/>
      </c>
      <c r="AB55" s="4" t="n"/>
      <c r="AC55" s="14">
        <f>IF(A55="","",IF(AND(Y55&lt;&gt;"",Y55&gt;7,D55&lt;&gt;"Captado",D55&lt;&gt;"Descartado"),"CONTACTAR","OK"))</f>
        <v/>
      </c>
    </row>
    <row r="56">
      <c r="A56" s="2" t="n"/>
      <c r="B56" s="37" t="n"/>
      <c r="C56" s="2" t="n"/>
      <c r="D56" s="2" t="n"/>
      <c r="E56" s="2" t="n"/>
      <c r="F56" s="4" t="n"/>
      <c r="G56" s="2" t="n"/>
      <c r="H56" s="2" t="n"/>
      <c r="I56" s="4" t="n"/>
      <c r="J56" s="4" t="n"/>
      <c r="K56" s="2" t="n"/>
      <c r="L56" s="2" t="n"/>
      <c r="M56" s="2" t="n"/>
      <c r="N56" s="4" t="n"/>
      <c r="O56" s="5" t="n"/>
      <c r="P56" s="38" t="n"/>
      <c r="Q56" s="39" t="n"/>
      <c r="R56" s="39" t="n"/>
      <c r="S56" s="40" t="n"/>
      <c r="T56" s="41">
        <f>IF(OR(Q56="",S56=""),"",Q56*S56)</f>
        <v/>
      </c>
      <c r="U56" s="2" t="n"/>
      <c r="V56" s="37" t="n"/>
      <c r="W56" s="4" t="n"/>
      <c r="X56" s="37" t="n"/>
      <c r="Y56" s="10">
        <f>IF(V56="","",TODAY()-V56)</f>
        <v/>
      </c>
      <c r="Z56" s="40" t="n"/>
      <c r="AA56" s="41">
        <f>IF(OR(Q56="",S56="",Z56=""),"",Q56*S56*Z56)</f>
        <v/>
      </c>
      <c r="AB56" s="4" t="n"/>
      <c r="AC56" s="11">
        <f>IF(A56="","",IF(AND(Y56&lt;&gt;"",Y56&gt;7,D56&lt;&gt;"Captado",D56&lt;&gt;"Descartado"),"CONTACTAR","OK"))</f>
        <v/>
      </c>
    </row>
    <row r="57">
      <c r="A57" s="2" t="n"/>
      <c r="B57" s="37" t="n"/>
      <c r="C57" s="2" t="n"/>
      <c r="D57" s="2" t="n"/>
      <c r="E57" s="2" t="n"/>
      <c r="F57" s="4" t="n"/>
      <c r="G57" s="2" t="n"/>
      <c r="H57" s="2" t="n"/>
      <c r="I57" s="4" t="n"/>
      <c r="J57" s="4" t="n"/>
      <c r="K57" s="2" t="n"/>
      <c r="L57" s="2" t="n"/>
      <c r="M57" s="2" t="n"/>
      <c r="N57" s="4" t="n"/>
      <c r="O57" s="5" t="n"/>
      <c r="P57" s="38" t="n"/>
      <c r="Q57" s="39" t="n"/>
      <c r="R57" s="39" t="n"/>
      <c r="S57" s="40" t="n"/>
      <c r="T57" s="42">
        <f>IF(OR(Q57="",S57=""),"",Q57*S57)</f>
        <v/>
      </c>
      <c r="U57" s="2" t="n"/>
      <c r="V57" s="37" t="n"/>
      <c r="W57" s="4" t="n"/>
      <c r="X57" s="37" t="n"/>
      <c r="Y57" s="13">
        <f>IF(V57="","",TODAY()-V57)</f>
        <v/>
      </c>
      <c r="Z57" s="40" t="n"/>
      <c r="AA57" s="42">
        <f>IF(OR(Q57="",S57="",Z57=""),"",Q57*S57*Z57)</f>
        <v/>
      </c>
      <c r="AB57" s="4" t="n"/>
      <c r="AC57" s="14">
        <f>IF(A57="","",IF(AND(Y57&lt;&gt;"",Y57&gt;7,D57&lt;&gt;"Captado",D57&lt;&gt;"Descartado"),"CONTACTAR","OK"))</f>
        <v/>
      </c>
    </row>
    <row r="58">
      <c r="A58" s="2" t="n"/>
      <c r="B58" s="37" t="n"/>
      <c r="C58" s="2" t="n"/>
      <c r="D58" s="2" t="n"/>
      <c r="E58" s="2" t="n"/>
      <c r="F58" s="4" t="n"/>
      <c r="G58" s="2" t="n"/>
      <c r="H58" s="2" t="n"/>
      <c r="I58" s="4" t="n"/>
      <c r="J58" s="4" t="n"/>
      <c r="K58" s="2" t="n"/>
      <c r="L58" s="2" t="n"/>
      <c r="M58" s="2" t="n"/>
      <c r="N58" s="4" t="n"/>
      <c r="O58" s="5" t="n"/>
      <c r="P58" s="38" t="n"/>
      <c r="Q58" s="39" t="n"/>
      <c r="R58" s="39" t="n"/>
      <c r="S58" s="40" t="n"/>
      <c r="T58" s="41">
        <f>IF(OR(Q58="",S58=""),"",Q58*S58)</f>
        <v/>
      </c>
      <c r="U58" s="2" t="n"/>
      <c r="V58" s="37" t="n"/>
      <c r="W58" s="4" t="n"/>
      <c r="X58" s="37" t="n"/>
      <c r="Y58" s="10">
        <f>IF(V58="","",TODAY()-V58)</f>
        <v/>
      </c>
      <c r="Z58" s="40" t="n"/>
      <c r="AA58" s="41">
        <f>IF(OR(Q58="",S58="",Z58=""),"",Q58*S58*Z58)</f>
        <v/>
      </c>
      <c r="AB58" s="4" t="n"/>
      <c r="AC58" s="11">
        <f>IF(A58="","",IF(AND(Y58&lt;&gt;"",Y58&gt;7,D58&lt;&gt;"Captado",D58&lt;&gt;"Descartado"),"CONTACTAR","OK"))</f>
        <v/>
      </c>
    </row>
    <row r="59">
      <c r="A59" s="2" t="n"/>
      <c r="B59" s="37" t="n"/>
      <c r="C59" s="2" t="n"/>
      <c r="D59" s="2" t="n"/>
      <c r="E59" s="2" t="n"/>
      <c r="F59" s="4" t="n"/>
      <c r="G59" s="2" t="n"/>
      <c r="H59" s="2" t="n"/>
      <c r="I59" s="4" t="n"/>
      <c r="J59" s="4" t="n"/>
      <c r="K59" s="2" t="n"/>
      <c r="L59" s="2" t="n"/>
      <c r="M59" s="2" t="n"/>
      <c r="N59" s="4" t="n"/>
      <c r="O59" s="5" t="n"/>
      <c r="P59" s="38" t="n"/>
      <c r="Q59" s="39" t="n"/>
      <c r="R59" s="39" t="n"/>
      <c r="S59" s="40" t="n"/>
      <c r="T59" s="42">
        <f>IF(OR(Q59="",S59=""),"",Q59*S59)</f>
        <v/>
      </c>
      <c r="U59" s="2" t="n"/>
      <c r="V59" s="37" t="n"/>
      <c r="W59" s="4" t="n"/>
      <c r="X59" s="37" t="n"/>
      <c r="Y59" s="13">
        <f>IF(V59="","",TODAY()-V59)</f>
        <v/>
      </c>
      <c r="Z59" s="40" t="n"/>
      <c r="AA59" s="42">
        <f>IF(OR(Q59="",S59="",Z59=""),"",Q59*S59*Z59)</f>
        <v/>
      </c>
      <c r="AB59" s="4" t="n"/>
      <c r="AC59" s="14">
        <f>IF(A59="","",IF(AND(Y59&lt;&gt;"",Y59&gt;7,D59&lt;&gt;"Captado",D59&lt;&gt;"Descartado"),"CONTACTAR","OK"))</f>
        <v/>
      </c>
    </row>
    <row r="60">
      <c r="A60" s="2" t="n"/>
      <c r="B60" s="37" t="n"/>
      <c r="C60" s="2" t="n"/>
      <c r="D60" s="2" t="n"/>
      <c r="E60" s="2" t="n"/>
      <c r="F60" s="4" t="n"/>
      <c r="G60" s="2" t="n"/>
      <c r="H60" s="2" t="n"/>
      <c r="I60" s="4" t="n"/>
      <c r="J60" s="4" t="n"/>
      <c r="K60" s="2" t="n"/>
      <c r="L60" s="2" t="n"/>
      <c r="M60" s="2" t="n"/>
      <c r="N60" s="4" t="n"/>
      <c r="O60" s="5" t="n"/>
      <c r="P60" s="38" t="n"/>
      <c r="Q60" s="39" t="n"/>
      <c r="R60" s="39" t="n"/>
      <c r="S60" s="40" t="n"/>
      <c r="T60" s="41">
        <f>IF(OR(Q60="",S60=""),"",Q60*S60)</f>
        <v/>
      </c>
      <c r="U60" s="2" t="n"/>
      <c r="V60" s="37" t="n"/>
      <c r="W60" s="4" t="n"/>
      <c r="X60" s="37" t="n"/>
      <c r="Y60" s="10">
        <f>IF(V60="","",TODAY()-V60)</f>
        <v/>
      </c>
      <c r="Z60" s="40" t="n"/>
      <c r="AA60" s="41">
        <f>IF(OR(Q60="",S60="",Z60=""),"",Q60*S60*Z60)</f>
        <v/>
      </c>
      <c r="AB60" s="4" t="n"/>
      <c r="AC60" s="11">
        <f>IF(A60="","",IF(AND(Y60&lt;&gt;"",Y60&gt;7,D60&lt;&gt;"Captado",D60&lt;&gt;"Descartado"),"CONTACTAR","OK"))</f>
        <v/>
      </c>
    </row>
    <row r="61">
      <c r="A61" s="2" t="n"/>
      <c r="B61" s="37" t="n"/>
      <c r="C61" s="2" t="n"/>
      <c r="D61" s="2" t="n"/>
      <c r="E61" s="2" t="n"/>
      <c r="F61" s="4" t="n"/>
      <c r="G61" s="2" t="n"/>
      <c r="H61" s="2" t="n"/>
      <c r="I61" s="4" t="n"/>
      <c r="J61" s="4" t="n"/>
      <c r="K61" s="2" t="n"/>
      <c r="L61" s="2" t="n"/>
      <c r="M61" s="2" t="n"/>
      <c r="N61" s="4" t="n"/>
      <c r="O61" s="5" t="n"/>
      <c r="P61" s="38" t="n"/>
      <c r="Q61" s="39" t="n"/>
      <c r="R61" s="39" t="n"/>
      <c r="S61" s="40" t="n"/>
      <c r="T61" s="42">
        <f>IF(OR(Q61="",S61=""),"",Q61*S61)</f>
        <v/>
      </c>
      <c r="U61" s="2" t="n"/>
      <c r="V61" s="37" t="n"/>
      <c r="W61" s="4" t="n"/>
      <c r="X61" s="37" t="n"/>
      <c r="Y61" s="13">
        <f>IF(V61="","",TODAY()-V61)</f>
        <v/>
      </c>
      <c r="Z61" s="40" t="n"/>
      <c r="AA61" s="42">
        <f>IF(OR(Q61="",S61="",Z61=""),"",Q61*S61*Z61)</f>
        <v/>
      </c>
      <c r="AB61" s="4" t="n"/>
      <c r="AC61" s="14">
        <f>IF(A61="","",IF(AND(Y61&lt;&gt;"",Y61&gt;7,D61&lt;&gt;"Captado",D61&lt;&gt;"Descartado"),"CONTACTAR","OK"))</f>
        <v/>
      </c>
    </row>
    <row r="62">
      <c r="A62" s="2" t="n"/>
      <c r="B62" s="37" t="n"/>
      <c r="C62" s="2" t="n"/>
      <c r="D62" s="2" t="n"/>
      <c r="E62" s="2" t="n"/>
      <c r="F62" s="4" t="n"/>
      <c r="G62" s="2" t="n"/>
      <c r="H62" s="2" t="n"/>
      <c r="I62" s="4" t="n"/>
      <c r="J62" s="4" t="n"/>
      <c r="K62" s="2" t="n"/>
      <c r="L62" s="2" t="n"/>
      <c r="M62" s="2" t="n"/>
      <c r="N62" s="4" t="n"/>
      <c r="O62" s="5" t="n"/>
      <c r="P62" s="38" t="n"/>
      <c r="Q62" s="39" t="n"/>
      <c r="R62" s="39" t="n"/>
      <c r="S62" s="40" t="n"/>
      <c r="T62" s="41">
        <f>IF(OR(Q62="",S62=""),"",Q62*S62)</f>
        <v/>
      </c>
      <c r="U62" s="2" t="n"/>
      <c r="V62" s="37" t="n"/>
      <c r="W62" s="4" t="n"/>
      <c r="X62" s="37" t="n"/>
      <c r="Y62" s="10">
        <f>IF(V62="","",TODAY()-V62)</f>
        <v/>
      </c>
      <c r="Z62" s="40" t="n"/>
      <c r="AA62" s="41">
        <f>IF(OR(Q62="",S62="",Z62=""),"",Q62*S62*Z62)</f>
        <v/>
      </c>
      <c r="AB62" s="4" t="n"/>
      <c r="AC62" s="11">
        <f>IF(A62="","",IF(AND(Y62&lt;&gt;"",Y62&gt;7,D62&lt;&gt;"Captado",D62&lt;&gt;"Descartado"),"CONTACTAR","OK"))</f>
        <v/>
      </c>
    </row>
    <row r="63">
      <c r="A63" s="2" t="n"/>
      <c r="B63" s="37" t="n"/>
      <c r="C63" s="2" t="n"/>
      <c r="D63" s="2" t="n"/>
      <c r="E63" s="2" t="n"/>
      <c r="F63" s="4" t="n"/>
      <c r="G63" s="2" t="n"/>
      <c r="H63" s="2" t="n"/>
      <c r="I63" s="4" t="n"/>
      <c r="J63" s="4" t="n"/>
      <c r="K63" s="2" t="n"/>
      <c r="L63" s="2" t="n"/>
      <c r="M63" s="2" t="n"/>
      <c r="N63" s="4" t="n"/>
      <c r="O63" s="5" t="n"/>
      <c r="P63" s="38" t="n"/>
      <c r="Q63" s="39" t="n"/>
      <c r="R63" s="39" t="n"/>
      <c r="S63" s="40" t="n"/>
      <c r="T63" s="42">
        <f>IF(OR(Q63="",S63=""),"",Q63*S63)</f>
        <v/>
      </c>
      <c r="U63" s="2" t="n"/>
      <c r="V63" s="37" t="n"/>
      <c r="W63" s="4" t="n"/>
      <c r="X63" s="37" t="n"/>
      <c r="Y63" s="13">
        <f>IF(V63="","",TODAY()-V63)</f>
        <v/>
      </c>
      <c r="Z63" s="40" t="n"/>
      <c r="AA63" s="42">
        <f>IF(OR(Q63="",S63="",Z63=""),"",Q63*S63*Z63)</f>
        <v/>
      </c>
      <c r="AB63" s="4" t="n"/>
      <c r="AC63" s="14">
        <f>IF(A63="","",IF(AND(Y63&lt;&gt;"",Y63&gt;7,D63&lt;&gt;"Captado",D63&lt;&gt;"Descartado"),"CONTACTAR","OK"))</f>
        <v/>
      </c>
    </row>
    <row r="64">
      <c r="A64" s="2" t="n"/>
      <c r="B64" s="37" t="n"/>
      <c r="C64" s="2" t="n"/>
      <c r="D64" s="2" t="n"/>
      <c r="E64" s="2" t="n"/>
      <c r="F64" s="4" t="n"/>
      <c r="G64" s="2" t="n"/>
      <c r="H64" s="2" t="n"/>
      <c r="I64" s="4" t="n"/>
      <c r="J64" s="4" t="n"/>
      <c r="K64" s="2" t="n"/>
      <c r="L64" s="2" t="n"/>
      <c r="M64" s="2" t="n"/>
      <c r="N64" s="4" t="n"/>
      <c r="O64" s="5" t="n"/>
      <c r="P64" s="38" t="n"/>
      <c r="Q64" s="39" t="n"/>
      <c r="R64" s="39" t="n"/>
      <c r="S64" s="40" t="n"/>
      <c r="T64" s="41">
        <f>IF(OR(Q64="",S64=""),"",Q64*S64)</f>
        <v/>
      </c>
      <c r="U64" s="2" t="n"/>
      <c r="V64" s="37" t="n"/>
      <c r="W64" s="4" t="n"/>
      <c r="X64" s="37" t="n"/>
      <c r="Y64" s="10">
        <f>IF(V64="","",TODAY()-V64)</f>
        <v/>
      </c>
      <c r="Z64" s="40" t="n"/>
      <c r="AA64" s="41">
        <f>IF(OR(Q64="",S64="",Z64=""),"",Q64*S64*Z64)</f>
        <v/>
      </c>
      <c r="AB64" s="4" t="n"/>
      <c r="AC64" s="11">
        <f>IF(A64="","",IF(AND(Y64&lt;&gt;"",Y64&gt;7,D64&lt;&gt;"Captado",D64&lt;&gt;"Descartado"),"CONTACTAR","OK"))</f>
        <v/>
      </c>
    </row>
    <row r="65">
      <c r="A65" s="2" t="n"/>
      <c r="B65" s="37" t="n"/>
      <c r="C65" s="2" t="n"/>
      <c r="D65" s="2" t="n"/>
      <c r="E65" s="2" t="n"/>
      <c r="F65" s="4" t="n"/>
      <c r="G65" s="2" t="n"/>
      <c r="H65" s="2" t="n"/>
      <c r="I65" s="4" t="n"/>
      <c r="J65" s="4" t="n"/>
      <c r="K65" s="2" t="n"/>
      <c r="L65" s="2" t="n"/>
      <c r="M65" s="2" t="n"/>
      <c r="N65" s="4" t="n"/>
      <c r="O65" s="5" t="n"/>
      <c r="P65" s="38" t="n"/>
      <c r="Q65" s="39" t="n"/>
      <c r="R65" s="39" t="n"/>
      <c r="S65" s="40" t="n"/>
      <c r="T65" s="42">
        <f>IF(OR(Q65="",S65=""),"",Q65*S65)</f>
        <v/>
      </c>
      <c r="U65" s="2" t="n"/>
      <c r="V65" s="37" t="n"/>
      <c r="W65" s="4" t="n"/>
      <c r="X65" s="37" t="n"/>
      <c r="Y65" s="13">
        <f>IF(V65="","",TODAY()-V65)</f>
        <v/>
      </c>
      <c r="Z65" s="40" t="n"/>
      <c r="AA65" s="42">
        <f>IF(OR(Q65="",S65="",Z65=""),"",Q65*S65*Z65)</f>
        <v/>
      </c>
      <c r="AB65" s="4" t="n"/>
      <c r="AC65" s="14">
        <f>IF(A65="","",IF(AND(Y65&lt;&gt;"",Y65&gt;7,D65&lt;&gt;"Captado",D65&lt;&gt;"Descartado"),"CONTACTAR","OK"))</f>
        <v/>
      </c>
    </row>
    <row r="66">
      <c r="A66" s="2" t="n"/>
      <c r="B66" s="37" t="n"/>
      <c r="C66" s="2" t="n"/>
      <c r="D66" s="2" t="n"/>
      <c r="E66" s="2" t="n"/>
      <c r="F66" s="4" t="n"/>
      <c r="G66" s="2" t="n"/>
      <c r="H66" s="2" t="n"/>
      <c r="I66" s="4" t="n"/>
      <c r="J66" s="4" t="n"/>
      <c r="K66" s="2" t="n"/>
      <c r="L66" s="2" t="n"/>
      <c r="M66" s="2" t="n"/>
      <c r="N66" s="4" t="n"/>
      <c r="O66" s="5" t="n"/>
      <c r="P66" s="38" t="n"/>
      <c r="Q66" s="39" t="n"/>
      <c r="R66" s="39" t="n"/>
      <c r="S66" s="40" t="n"/>
      <c r="T66" s="41">
        <f>IF(OR(Q66="",S66=""),"",Q66*S66)</f>
        <v/>
      </c>
      <c r="U66" s="2" t="n"/>
      <c r="V66" s="37" t="n"/>
      <c r="W66" s="4" t="n"/>
      <c r="X66" s="37" t="n"/>
      <c r="Y66" s="10">
        <f>IF(V66="","",TODAY()-V66)</f>
        <v/>
      </c>
      <c r="Z66" s="40" t="n"/>
      <c r="AA66" s="41">
        <f>IF(OR(Q66="",S66="",Z66=""),"",Q66*S66*Z66)</f>
        <v/>
      </c>
      <c r="AB66" s="4" t="n"/>
      <c r="AC66" s="11">
        <f>IF(A66="","",IF(AND(Y66&lt;&gt;"",Y66&gt;7,D66&lt;&gt;"Captado",D66&lt;&gt;"Descartado"),"CONTACTAR","OK"))</f>
        <v/>
      </c>
    </row>
    <row r="67">
      <c r="A67" s="2" t="n"/>
      <c r="B67" s="37" t="n"/>
      <c r="C67" s="2" t="n"/>
      <c r="D67" s="2" t="n"/>
      <c r="E67" s="2" t="n"/>
      <c r="F67" s="4" t="n"/>
      <c r="G67" s="2" t="n"/>
      <c r="H67" s="2" t="n"/>
      <c r="I67" s="4" t="n"/>
      <c r="J67" s="4" t="n"/>
      <c r="K67" s="2" t="n"/>
      <c r="L67" s="2" t="n"/>
      <c r="M67" s="2" t="n"/>
      <c r="N67" s="4" t="n"/>
      <c r="O67" s="5" t="n"/>
      <c r="P67" s="38" t="n"/>
      <c r="Q67" s="39" t="n"/>
      <c r="R67" s="39" t="n"/>
      <c r="S67" s="40" t="n"/>
      <c r="T67" s="42">
        <f>IF(OR(Q67="",S67=""),"",Q67*S67)</f>
        <v/>
      </c>
      <c r="U67" s="2" t="n"/>
      <c r="V67" s="37" t="n"/>
      <c r="W67" s="4" t="n"/>
      <c r="X67" s="37" t="n"/>
      <c r="Y67" s="13">
        <f>IF(V67="","",TODAY()-V67)</f>
        <v/>
      </c>
      <c r="Z67" s="40" t="n"/>
      <c r="AA67" s="42">
        <f>IF(OR(Q67="",S67="",Z67=""),"",Q67*S67*Z67)</f>
        <v/>
      </c>
      <c r="AB67" s="4" t="n"/>
      <c r="AC67" s="14">
        <f>IF(A67="","",IF(AND(Y67&lt;&gt;"",Y67&gt;7,D67&lt;&gt;"Captado",D67&lt;&gt;"Descartado"),"CONTACTAR","OK"))</f>
        <v/>
      </c>
    </row>
    <row r="68">
      <c r="A68" s="2" t="n"/>
      <c r="B68" s="37" t="n"/>
      <c r="C68" s="2" t="n"/>
      <c r="D68" s="2" t="n"/>
      <c r="E68" s="2" t="n"/>
      <c r="F68" s="4" t="n"/>
      <c r="G68" s="2" t="n"/>
      <c r="H68" s="2" t="n"/>
      <c r="I68" s="4" t="n"/>
      <c r="J68" s="4" t="n"/>
      <c r="K68" s="2" t="n"/>
      <c r="L68" s="2" t="n"/>
      <c r="M68" s="2" t="n"/>
      <c r="N68" s="4" t="n"/>
      <c r="O68" s="5" t="n"/>
      <c r="P68" s="38" t="n"/>
      <c r="Q68" s="39" t="n"/>
      <c r="R68" s="39" t="n"/>
      <c r="S68" s="40" t="n"/>
      <c r="T68" s="41">
        <f>IF(OR(Q68="",S68=""),"",Q68*S68)</f>
        <v/>
      </c>
      <c r="U68" s="2" t="n"/>
      <c r="V68" s="37" t="n"/>
      <c r="W68" s="4" t="n"/>
      <c r="X68" s="37" t="n"/>
      <c r="Y68" s="10">
        <f>IF(V68="","",TODAY()-V68)</f>
        <v/>
      </c>
      <c r="Z68" s="40" t="n"/>
      <c r="AA68" s="41">
        <f>IF(OR(Q68="",S68="",Z68=""),"",Q68*S68*Z68)</f>
        <v/>
      </c>
      <c r="AB68" s="4" t="n"/>
      <c r="AC68" s="11">
        <f>IF(A68="","",IF(AND(Y68&lt;&gt;"",Y68&gt;7,D68&lt;&gt;"Captado",D68&lt;&gt;"Descartado"),"CONTACTAR","OK"))</f>
        <v/>
      </c>
    </row>
    <row r="69">
      <c r="A69" s="2" t="n"/>
      <c r="B69" s="37" t="n"/>
      <c r="C69" s="2" t="n"/>
      <c r="D69" s="2" t="n"/>
      <c r="E69" s="2" t="n"/>
      <c r="F69" s="4" t="n"/>
      <c r="G69" s="2" t="n"/>
      <c r="H69" s="2" t="n"/>
      <c r="I69" s="4" t="n"/>
      <c r="J69" s="4" t="n"/>
      <c r="K69" s="2" t="n"/>
      <c r="L69" s="2" t="n"/>
      <c r="M69" s="2" t="n"/>
      <c r="N69" s="4" t="n"/>
      <c r="O69" s="5" t="n"/>
      <c r="P69" s="38" t="n"/>
      <c r="Q69" s="39" t="n"/>
      <c r="R69" s="39" t="n"/>
      <c r="S69" s="40" t="n"/>
      <c r="T69" s="42">
        <f>IF(OR(Q69="",S69=""),"",Q69*S69)</f>
        <v/>
      </c>
      <c r="U69" s="2" t="n"/>
      <c r="V69" s="37" t="n"/>
      <c r="W69" s="4" t="n"/>
      <c r="X69" s="37" t="n"/>
      <c r="Y69" s="13">
        <f>IF(V69="","",TODAY()-V69)</f>
        <v/>
      </c>
      <c r="Z69" s="40" t="n"/>
      <c r="AA69" s="42">
        <f>IF(OR(Q69="",S69="",Z69=""),"",Q69*S69*Z69)</f>
        <v/>
      </c>
      <c r="AB69" s="4" t="n"/>
      <c r="AC69" s="14">
        <f>IF(A69="","",IF(AND(Y69&lt;&gt;"",Y69&gt;7,D69&lt;&gt;"Captado",D69&lt;&gt;"Descartado"),"CONTACTAR","OK"))</f>
        <v/>
      </c>
    </row>
    <row r="70">
      <c r="A70" s="2" t="n"/>
      <c r="B70" s="37" t="n"/>
      <c r="C70" s="2" t="n"/>
      <c r="D70" s="2" t="n"/>
      <c r="E70" s="2" t="n"/>
      <c r="F70" s="4" t="n"/>
      <c r="G70" s="2" t="n"/>
      <c r="H70" s="2" t="n"/>
      <c r="I70" s="4" t="n"/>
      <c r="J70" s="4" t="n"/>
      <c r="K70" s="2" t="n"/>
      <c r="L70" s="2" t="n"/>
      <c r="M70" s="2" t="n"/>
      <c r="N70" s="4" t="n"/>
      <c r="O70" s="5" t="n"/>
      <c r="P70" s="38" t="n"/>
      <c r="Q70" s="39" t="n"/>
      <c r="R70" s="39" t="n"/>
      <c r="S70" s="40" t="n"/>
      <c r="T70" s="41">
        <f>IF(OR(Q70="",S70=""),"",Q70*S70)</f>
        <v/>
      </c>
      <c r="U70" s="2" t="n"/>
      <c r="V70" s="37" t="n"/>
      <c r="W70" s="4" t="n"/>
      <c r="X70" s="37" t="n"/>
      <c r="Y70" s="10">
        <f>IF(V70="","",TODAY()-V70)</f>
        <v/>
      </c>
      <c r="Z70" s="40" t="n"/>
      <c r="AA70" s="41">
        <f>IF(OR(Q70="",S70="",Z70=""),"",Q70*S70*Z70)</f>
        <v/>
      </c>
      <c r="AB70" s="4" t="n"/>
      <c r="AC70" s="11">
        <f>IF(A70="","",IF(AND(Y70&lt;&gt;"",Y70&gt;7,D70&lt;&gt;"Captado",D70&lt;&gt;"Descartado"),"CONTACTAR","OK"))</f>
        <v/>
      </c>
    </row>
    <row r="71">
      <c r="A71" s="2" t="n"/>
      <c r="B71" s="37" t="n"/>
      <c r="C71" s="2" t="n"/>
      <c r="D71" s="2" t="n"/>
      <c r="E71" s="2" t="n"/>
      <c r="F71" s="4" t="n"/>
      <c r="G71" s="2" t="n"/>
      <c r="H71" s="2" t="n"/>
      <c r="I71" s="4" t="n"/>
      <c r="J71" s="4" t="n"/>
      <c r="K71" s="2" t="n"/>
      <c r="L71" s="2" t="n"/>
      <c r="M71" s="2" t="n"/>
      <c r="N71" s="4" t="n"/>
      <c r="O71" s="5" t="n"/>
      <c r="P71" s="38" t="n"/>
      <c r="Q71" s="39" t="n"/>
      <c r="R71" s="39" t="n"/>
      <c r="S71" s="40" t="n"/>
      <c r="T71" s="42">
        <f>IF(OR(Q71="",S71=""),"",Q71*S71)</f>
        <v/>
      </c>
      <c r="U71" s="2" t="n"/>
      <c r="V71" s="37" t="n"/>
      <c r="W71" s="4" t="n"/>
      <c r="X71" s="37" t="n"/>
      <c r="Y71" s="13">
        <f>IF(V71="","",TODAY()-V71)</f>
        <v/>
      </c>
      <c r="Z71" s="40" t="n"/>
      <c r="AA71" s="42">
        <f>IF(OR(Q71="",S71="",Z71=""),"",Q71*S71*Z71)</f>
        <v/>
      </c>
      <c r="AB71" s="4" t="n"/>
      <c r="AC71" s="14">
        <f>IF(A71="","",IF(AND(Y71&lt;&gt;"",Y71&gt;7,D71&lt;&gt;"Captado",D71&lt;&gt;"Descartado"),"CONTACTAR","OK"))</f>
        <v/>
      </c>
    </row>
    <row r="72">
      <c r="A72" s="2" t="n"/>
      <c r="B72" s="37" t="n"/>
      <c r="C72" s="2" t="n"/>
      <c r="D72" s="2" t="n"/>
      <c r="E72" s="2" t="n"/>
      <c r="F72" s="4" t="n"/>
      <c r="G72" s="2" t="n"/>
      <c r="H72" s="2" t="n"/>
      <c r="I72" s="4" t="n"/>
      <c r="J72" s="4" t="n"/>
      <c r="K72" s="2" t="n"/>
      <c r="L72" s="2" t="n"/>
      <c r="M72" s="2" t="n"/>
      <c r="N72" s="4" t="n"/>
      <c r="O72" s="5" t="n"/>
      <c r="P72" s="38" t="n"/>
      <c r="Q72" s="39" t="n"/>
      <c r="R72" s="39" t="n"/>
      <c r="S72" s="40" t="n"/>
      <c r="T72" s="41">
        <f>IF(OR(Q72="",S72=""),"",Q72*S72)</f>
        <v/>
      </c>
      <c r="U72" s="2" t="n"/>
      <c r="V72" s="37" t="n"/>
      <c r="W72" s="4" t="n"/>
      <c r="X72" s="37" t="n"/>
      <c r="Y72" s="10">
        <f>IF(V72="","",TODAY()-V72)</f>
        <v/>
      </c>
      <c r="Z72" s="40" t="n"/>
      <c r="AA72" s="41">
        <f>IF(OR(Q72="",S72="",Z72=""),"",Q72*S72*Z72)</f>
        <v/>
      </c>
      <c r="AB72" s="4" t="n"/>
      <c r="AC72" s="11">
        <f>IF(A72="","",IF(AND(Y72&lt;&gt;"",Y72&gt;7,D72&lt;&gt;"Captado",D72&lt;&gt;"Descartado"),"CONTACTAR","OK"))</f>
        <v/>
      </c>
    </row>
    <row r="73">
      <c r="A73" s="2" t="n"/>
      <c r="B73" s="37" t="n"/>
      <c r="C73" s="2" t="n"/>
      <c r="D73" s="2" t="n"/>
      <c r="E73" s="2" t="n"/>
      <c r="F73" s="4" t="n"/>
      <c r="G73" s="2" t="n"/>
      <c r="H73" s="2" t="n"/>
      <c r="I73" s="4" t="n"/>
      <c r="J73" s="4" t="n"/>
      <c r="K73" s="2" t="n"/>
      <c r="L73" s="2" t="n"/>
      <c r="M73" s="2" t="n"/>
      <c r="N73" s="4" t="n"/>
      <c r="O73" s="5" t="n"/>
      <c r="P73" s="38" t="n"/>
      <c r="Q73" s="39" t="n"/>
      <c r="R73" s="39" t="n"/>
      <c r="S73" s="40" t="n"/>
      <c r="T73" s="42">
        <f>IF(OR(Q73="",S73=""),"",Q73*S73)</f>
        <v/>
      </c>
      <c r="U73" s="2" t="n"/>
      <c r="V73" s="37" t="n"/>
      <c r="W73" s="4" t="n"/>
      <c r="X73" s="37" t="n"/>
      <c r="Y73" s="13">
        <f>IF(V73="","",TODAY()-V73)</f>
        <v/>
      </c>
      <c r="Z73" s="40" t="n"/>
      <c r="AA73" s="42">
        <f>IF(OR(Q73="",S73="",Z73=""),"",Q73*S73*Z73)</f>
        <v/>
      </c>
      <c r="AB73" s="4" t="n"/>
      <c r="AC73" s="14">
        <f>IF(A73="","",IF(AND(Y73&lt;&gt;"",Y73&gt;7,D73&lt;&gt;"Captado",D73&lt;&gt;"Descartado"),"CONTACTAR","OK"))</f>
        <v/>
      </c>
    </row>
    <row r="74">
      <c r="A74" s="2" t="n"/>
      <c r="B74" s="37" t="n"/>
      <c r="C74" s="2" t="n"/>
      <c r="D74" s="2" t="n"/>
      <c r="E74" s="2" t="n"/>
      <c r="F74" s="4" t="n"/>
      <c r="G74" s="2" t="n"/>
      <c r="H74" s="2" t="n"/>
      <c r="I74" s="4" t="n"/>
      <c r="J74" s="4" t="n"/>
      <c r="K74" s="2" t="n"/>
      <c r="L74" s="2" t="n"/>
      <c r="M74" s="2" t="n"/>
      <c r="N74" s="4" t="n"/>
      <c r="O74" s="5" t="n"/>
      <c r="P74" s="38" t="n"/>
      <c r="Q74" s="39" t="n"/>
      <c r="R74" s="39" t="n"/>
      <c r="S74" s="40" t="n"/>
      <c r="T74" s="41">
        <f>IF(OR(Q74="",S74=""),"",Q74*S74)</f>
        <v/>
      </c>
      <c r="U74" s="2" t="n"/>
      <c r="V74" s="37" t="n"/>
      <c r="W74" s="4" t="n"/>
      <c r="X74" s="37" t="n"/>
      <c r="Y74" s="10">
        <f>IF(V74="","",TODAY()-V74)</f>
        <v/>
      </c>
      <c r="Z74" s="40" t="n"/>
      <c r="AA74" s="41">
        <f>IF(OR(Q74="",S74="",Z74=""),"",Q74*S74*Z74)</f>
        <v/>
      </c>
      <c r="AB74" s="4" t="n"/>
      <c r="AC74" s="11">
        <f>IF(A74="","",IF(AND(Y74&lt;&gt;"",Y74&gt;7,D74&lt;&gt;"Captado",D74&lt;&gt;"Descartado"),"CONTACTAR","OK"))</f>
        <v/>
      </c>
    </row>
    <row r="75">
      <c r="A75" s="2" t="n"/>
      <c r="B75" s="37" t="n"/>
      <c r="C75" s="2" t="n"/>
      <c r="D75" s="2" t="n"/>
      <c r="E75" s="2" t="n"/>
      <c r="F75" s="4" t="n"/>
      <c r="G75" s="2" t="n"/>
      <c r="H75" s="2" t="n"/>
      <c r="I75" s="4" t="n"/>
      <c r="J75" s="4" t="n"/>
      <c r="K75" s="2" t="n"/>
      <c r="L75" s="2" t="n"/>
      <c r="M75" s="2" t="n"/>
      <c r="N75" s="4" t="n"/>
      <c r="O75" s="5" t="n"/>
      <c r="P75" s="38" t="n"/>
      <c r="Q75" s="39" t="n"/>
      <c r="R75" s="39" t="n"/>
      <c r="S75" s="40" t="n"/>
      <c r="T75" s="42">
        <f>IF(OR(Q75="",S75=""),"",Q75*S75)</f>
        <v/>
      </c>
      <c r="U75" s="2" t="n"/>
      <c r="V75" s="37" t="n"/>
      <c r="W75" s="4" t="n"/>
      <c r="X75" s="37" t="n"/>
      <c r="Y75" s="13">
        <f>IF(V75="","",TODAY()-V75)</f>
        <v/>
      </c>
      <c r="Z75" s="40" t="n"/>
      <c r="AA75" s="42">
        <f>IF(OR(Q75="",S75="",Z75=""),"",Q75*S75*Z75)</f>
        <v/>
      </c>
      <c r="AB75" s="4" t="n"/>
      <c r="AC75" s="14">
        <f>IF(A75="","",IF(AND(Y75&lt;&gt;"",Y75&gt;7,D75&lt;&gt;"Captado",D75&lt;&gt;"Descartado"),"CONTACTAR","OK"))</f>
        <v/>
      </c>
    </row>
    <row r="76">
      <c r="A76" s="2" t="n"/>
      <c r="B76" s="37" t="n"/>
      <c r="C76" s="2" t="n"/>
      <c r="D76" s="2" t="n"/>
      <c r="E76" s="2" t="n"/>
      <c r="F76" s="4" t="n"/>
      <c r="G76" s="2" t="n"/>
      <c r="H76" s="2" t="n"/>
      <c r="I76" s="4" t="n"/>
      <c r="J76" s="4" t="n"/>
      <c r="K76" s="2" t="n"/>
      <c r="L76" s="2" t="n"/>
      <c r="M76" s="2" t="n"/>
      <c r="N76" s="4" t="n"/>
      <c r="O76" s="5" t="n"/>
      <c r="P76" s="38" t="n"/>
      <c r="Q76" s="39" t="n"/>
      <c r="R76" s="39" t="n"/>
      <c r="S76" s="40" t="n"/>
      <c r="T76" s="41">
        <f>IF(OR(Q76="",S76=""),"",Q76*S76)</f>
        <v/>
      </c>
      <c r="U76" s="2" t="n"/>
      <c r="V76" s="37" t="n"/>
      <c r="W76" s="4" t="n"/>
      <c r="X76" s="37" t="n"/>
      <c r="Y76" s="10">
        <f>IF(V76="","",TODAY()-V76)</f>
        <v/>
      </c>
      <c r="Z76" s="40" t="n"/>
      <c r="AA76" s="41">
        <f>IF(OR(Q76="",S76="",Z76=""),"",Q76*S76*Z76)</f>
        <v/>
      </c>
      <c r="AB76" s="4" t="n"/>
      <c r="AC76" s="11">
        <f>IF(A76="","",IF(AND(Y76&lt;&gt;"",Y76&gt;7,D76&lt;&gt;"Captado",D76&lt;&gt;"Descartado"),"CONTACTAR","OK"))</f>
        <v/>
      </c>
    </row>
    <row r="77">
      <c r="A77" s="2" t="n"/>
      <c r="B77" s="37" t="n"/>
      <c r="C77" s="2" t="n"/>
      <c r="D77" s="2" t="n"/>
      <c r="E77" s="2" t="n"/>
      <c r="F77" s="4" t="n"/>
      <c r="G77" s="2" t="n"/>
      <c r="H77" s="2" t="n"/>
      <c r="I77" s="4" t="n"/>
      <c r="J77" s="4" t="n"/>
      <c r="K77" s="2" t="n"/>
      <c r="L77" s="2" t="n"/>
      <c r="M77" s="2" t="n"/>
      <c r="N77" s="4" t="n"/>
      <c r="O77" s="5" t="n"/>
      <c r="P77" s="38" t="n"/>
      <c r="Q77" s="39" t="n"/>
      <c r="R77" s="39" t="n"/>
      <c r="S77" s="40" t="n"/>
      <c r="T77" s="42">
        <f>IF(OR(Q77="",S77=""),"",Q77*S77)</f>
        <v/>
      </c>
      <c r="U77" s="2" t="n"/>
      <c r="V77" s="37" t="n"/>
      <c r="W77" s="4" t="n"/>
      <c r="X77" s="37" t="n"/>
      <c r="Y77" s="13">
        <f>IF(V77="","",TODAY()-V77)</f>
        <v/>
      </c>
      <c r="Z77" s="40" t="n"/>
      <c r="AA77" s="42">
        <f>IF(OR(Q77="",S77="",Z77=""),"",Q77*S77*Z77)</f>
        <v/>
      </c>
      <c r="AB77" s="4" t="n"/>
      <c r="AC77" s="14">
        <f>IF(A77="","",IF(AND(Y77&lt;&gt;"",Y77&gt;7,D77&lt;&gt;"Captado",D77&lt;&gt;"Descartado"),"CONTACTAR","OK"))</f>
        <v/>
      </c>
    </row>
    <row r="78">
      <c r="A78" s="2" t="n"/>
      <c r="B78" s="37" t="n"/>
      <c r="C78" s="2" t="n"/>
      <c r="D78" s="2" t="n"/>
      <c r="E78" s="2" t="n"/>
      <c r="F78" s="4" t="n"/>
      <c r="G78" s="2" t="n"/>
      <c r="H78" s="2" t="n"/>
      <c r="I78" s="4" t="n"/>
      <c r="J78" s="4" t="n"/>
      <c r="K78" s="2" t="n"/>
      <c r="L78" s="2" t="n"/>
      <c r="M78" s="2" t="n"/>
      <c r="N78" s="4" t="n"/>
      <c r="O78" s="5" t="n"/>
      <c r="P78" s="38" t="n"/>
      <c r="Q78" s="39" t="n"/>
      <c r="R78" s="39" t="n"/>
      <c r="S78" s="40" t="n"/>
      <c r="T78" s="41">
        <f>IF(OR(Q78="",S78=""),"",Q78*S78)</f>
        <v/>
      </c>
      <c r="U78" s="2" t="n"/>
      <c r="V78" s="37" t="n"/>
      <c r="W78" s="4" t="n"/>
      <c r="X78" s="37" t="n"/>
      <c r="Y78" s="10">
        <f>IF(V78="","",TODAY()-V78)</f>
        <v/>
      </c>
      <c r="Z78" s="40" t="n"/>
      <c r="AA78" s="41">
        <f>IF(OR(Q78="",S78="",Z78=""),"",Q78*S78*Z78)</f>
        <v/>
      </c>
      <c r="AB78" s="4" t="n"/>
      <c r="AC78" s="11">
        <f>IF(A78="","",IF(AND(Y78&lt;&gt;"",Y78&gt;7,D78&lt;&gt;"Captado",D78&lt;&gt;"Descartado"),"CONTACTAR","OK"))</f>
        <v/>
      </c>
    </row>
    <row r="79">
      <c r="A79" s="2" t="n"/>
      <c r="B79" s="37" t="n"/>
      <c r="C79" s="2" t="n"/>
      <c r="D79" s="2" t="n"/>
      <c r="E79" s="2" t="n"/>
      <c r="F79" s="4" t="n"/>
      <c r="G79" s="2" t="n"/>
      <c r="H79" s="2" t="n"/>
      <c r="I79" s="4" t="n"/>
      <c r="J79" s="4" t="n"/>
      <c r="K79" s="2" t="n"/>
      <c r="L79" s="2" t="n"/>
      <c r="M79" s="2" t="n"/>
      <c r="N79" s="4" t="n"/>
      <c r="O79" s="5" t="n"/>
      <c r="P79" s="38" t="n"/>
      <c r="Q79" s="39" t="n"/>
      <c r="R79" s="39" t="n"/>
      <c r="S79" s="40" t="n"/>
      <c r="T79" s="42">
        <f>IF(OR(Q79="",S79=""),"",Q79*S79)</f>
        <v/>
      </c>
      <c r="U79" s="2" t="n"/>
      <c r="V79" s="37" t="n"/>
      <c r="W79" s="4" t="n"/>
      <c r="X79" s="37" t="n"/>
      <c r="Y79" s="13">
        <f>IF(V79="","",TODAY()-V79)</f>
        <v/>
      </c>
      <c r="Z79" s="40" t="n"/>
      <c r="AA79" s="42">
        <f>IF(OR(Q79="",S79="",Z79=""),"",Q79*S79*Z79)</f>
        <v/>
      </c>
      <c r="AB79" s="4" t="n"/>
      <c r="AC79" s="14">
        <f>IF(A79="","",IF(AND(Y79&lt;&gt;"",Y79&gt;7,D79&lt;&gt;"Captado",D79&lt;&gt;"Descartado"),"CONTACTAR","OK"))</f>
        <v/>
      </c>
    </row>
    <row r="80">
      <c r="A80" s="2" t="n"/>
      <c r="B80" s="37" t="n"/>
      <c r="C80" s="2" t="n"/>
      <c r="D80" s="2" t="n"/>
      <c r="E80" s="2" t="n"/>
      <c r="F80" s="4" t="n"/>
      <c r="G80" s="2" t="n"/>
      <c r="H80" s="2" t="n"/>
      <c r="I80" s="4" t="n"/>
      <c r="J80" s="4" t="n"/>
      <c r="K80" s="2" t="n"/>
      <c r="L80" s="2" t="n"/>
      <c r="M80" s="2" t="n"/>
      <c r="N80" s="4" t="n"/>
      <c r="O80" s="5" t="n"/>
      <c r="P80" s="38" t="n"/>
      <c r="Q80" s="39" t="n"/>
      <c r="R80" s="39" t="n"/>
      <c r="S80" s="40" t="n"/>
      <c r="T80" s="41">
        <f>IF(OR(Q80="",S80=""),"",Q80*S80)</f>
        <v/>
      </c>
      <c r="U80" s="2" t="n"/>
      <c r="V80" s="37" t="n"/>
      <c r="W80" s="4" t="n"/>
      <c r="X80" s="37" t="n"/>
      <c r="Y80" s="10">
        <f>IF(V80="","",TODAY()-V80)</f>
        <v/>
      </c>
      <c r="Z80" s="40" t="n"/>
      <c r="AA80" s="41">
        <f>IF(OR(Q80="",S80="",Z80=""),"",Q80*S80*Z80)</f>
        <v/>
      </c>
      <c r="AB80" s="4" t="n"/>
      <c r="AC80" s="11">
        <f>IF(A80="","",IF(AND(Y80&lt;&gt;"",Y80&gt;7,D80&lt;&gt;"Captado",D80&lt;&gt;"Descartado"),"CONTACTAR","OK"))</f>
        <v/>
      </c>
    </row>
    <row r="81">
      <c r="A81" s="2" t="n"/>
      <c r="B81" s="37" t="n"/>
      <c r="C81" s="2" t="n"/>
      <c r="D81" s="2" t="n"/>
      <c r="E81" s="2" t="n"/>
      <c r="F81" s="4" t="n"/>
      <c r="G81" s="2" t="n"/>
      <c r="H81" s="2" t="n"/>
      <c r="I81" s="4" t="n"/>
      <c r="J81" s="4" t="n"/>
      <c r="K81" s="2" t="n"/>
      <c r="L81" s="2" t="n"/>
      <c r="M81" s="2" t="n"/>
      <c r="N81" s="4" t="n"/>
      <c r="O81" s="5" t="n"/>
      <c r="P81" s="38" t="n"/>
      <c r="Q81" s="39" t="n"/>
      <c r="R81" s="39" t="n"/>
      <c r="S81" s="40" t="n"/>
      <c r="T81" s="42">
        <f>IF(OR(Q81="",S81=""),"",Q81*S81)</f>
        <v/>
      </c>
      <c r="U81" s="2" t="n"/>
      <c r="V81" s="37" t="n"/>
      <c r="W81" s="4" t="n"/>
      <c r="X81" s="37" t="n"/>
      <c r="Y81" s="13">
        <f>IF(V81="","",TODAY()-V81)</f>
        <v/>
      </c>
      <c r="Z81" s="40" t="n"/>
      <c r="AA81" s="42">
        <f>IF(OR(Q81="",S81="",Z81=""),"",Q81*S81*Z81)</f>
        <v/>
      </c>
      <c r="AB81" s="4" t="n"/>
      <c r="AC81" s="14">
        <f>IF(A81="","",IF(AND(Y81&lt;&gt;"",Y81&gt;7,D81&lt;&gt;"Captado",D81&lt;&gt;"Descartado"),"CONTACTAR","OK"))</f>
        <v/>
      </c>
    </row>
    <row r="82">
      <c r="A82" s="2" t="n"/>
      <c r="B82" s="37" t="n"/>
      <c r="C82" s="2" t="n"/>
      <c r="D82" s="2" t="n"/>
      <c r="E82" s="2" t="n"/>
      <c r="F82" s="4" t="n"/>
      <c r="G82" s="2" t="n"/>
      <c r="H82" s="2" t="n"/>
      <c r="I82" s="4" t="n"/>
      <c r="J82" s="4" t="n"/>
      <c r="K82" s="2" t="n"/>
      <c r="L82" s="2" t="n"/>
      <c r="M82" s="2" t="n"/>
      <c r="N82" s="4" t="n"/>
      <c r="O82" s="5" t="n"/>
      <c r="P82" s="38" t="n"/>
      <c r="Q82" s="39" t="n"/>
      <c r="R82" s="39" t="n"/>
      <c r="S82" s="40" t="n"/>
      <c r="T82" s="41">
        <f>IF(OR(Q82="",S82=""),"",Q82*S82)</f>
        <v/>
      </c>
      <c r="U82" s="2" t="n"/>
      <c r="V82" s="37" t="n"/>
      <c r="W82" s="4" t="n"/>
      <c r="X82" s="37" t="n"/>
      <c r="Y82" s="10">
        <f>IF(V82="","",TODAY()-V82)</f>
        <v/>
      </c>
      <c r="Z82" s="40" t="n"/>
      <c r="AA82" s="41">
        <f>IF(OR(Q82="",S82="",Z82=""),"",Q82*S82*Z82)</f>
        <v/>
      </c>
      <c r="AB82" s="4" t="n"/>
      <c r="AC82" s="11">
        <f>IF(A82="","",IF(AND(Y82&lt;&gt;"",Y82&gt;7,D82&lt;&gt;"Captado",D82&lt;&gt;"Descartado"),"CONTACTAR","OK"))</f>
        <v/>
      </c>
    </row>
    <row r="83">
      <c r="A83" s="2" t="n"/>
      <c r="B83" s="37" t="n"/>
      <c r="C83" s="2" t="n"/>
      <c r="D83" s="2" t="n"/>
      <c r="E83" s="2" t="n"/>
      <c r="F83" s="4" t="n"/>
      <c r="G83" s="2" t="n"/>
      <c r="H83" s="2" t="n"/>
      <c r="I83" s="4" t="n"/>
      <c r="J83" s="4" t="n"/>
      <c r="K83" s="2" t="n"/>
      <c r="L83" s="2" t="n"/>
      <c r="M83" s="2" t="n"/>
      <c r="N83" s="4" t="n"/>
      <c r="O83" s="5" t="n"/>
      <c r="P83" s="38" t="n"/>
      <c r="Q83" s="39" t="n"/>
      <c r="R83" s="39" t="n"/>
      <c r="S83" s="40" t="n"/>
      <c r="T83" s="42">
        <f>IF(OR(Q83="",S83=""),"",Q83*S83)</f>
        <v/>
      </c>
      <c r="U83" s="2" t="n"/>
      <c r="V83" s="37" t="n"/>
      <c r="W83" s="4" t="n"/>
      <c r="X83" s="37" t="n"/>
      <c r="Y83" s="13">
        <f>IF(V83="","",TODAY()-V83)</f>
        <v/>
      </c>
      <c r="Z83" s="40" t="n"/>
      <c r="AA83" s="42">
        <f>IF(OR(Q83="",S83="",Z83=""),"",Q83*S83*Z83)</f>
        <v/>
      </c>
      <c r="AB83" s="4" t="n"/>
      <c r="AC83" s="14">
        <f>IF(A83="","",IF(AND(Y83&lt;&gt;"",Y83&gt;7,D83&lt;&gt;"Captado",D83&lt;&gt;"Descartado"),"CONTACTAR","OK"))</f>
        <v/>
      </c>
    </row>
    <row r="84">
      <c r="A84" s="2" t="n"/>
      <c r="B84" s="37" t="n"/>
      <c r="C84" s="2" t="n"/>
      <c r="D84" s="2" t="n"/>
      <c r="E84" s="2" t="n"/>
      <c r="F84" s="4" t="n"/>
      <c r="G84" s="2" t="n"/>
      <c r="H84" s="2" t="n"/>
      <c r="I84" s="4" t="n"/>
      <c r="J84" s="4" t="n"/>
      <c r="K84" s="2" t="n"/>
      <c r="L84" s="2" t="n"/>
      <c r="M84" s="2" t="n"/>
      <c r="N84" s="4" t="n"/>
      <c r="O84" s="5" t="n"/>
      <c r="P84" s="38" t="n"/>
      <c r="Q84" s="39" t="n"/>
      <c r="R84" s="39" t="n"/>
      <c r="S84" s="40" t="n"/>
      <c r="T84" s="41">
        <f>IF(OR(Q84="",S84=""),"",Q84*S84)</f>
        <v/>
      </c>
      <c r="U84" s="2" t="n"/>
      <c r="V84" s="37" t="n"/>
      <c r="W84" s="4" t="n"/>
      <c r="X84" s="37" t="n"/>
      <c r="Y84" s="10">
        <f>IF(V84="","",TODAY()-V84)</f>
        <v/>
      </c>
      <c r="Z84" s="40" t="n"/>
      <c r="AA84" s="41">
        <f>IF(OR(Q84="",S84="",Z84=""),"",Q84*S84*Z84)</f>
        <v/>
      </c>
      <c r="AB84" s="4" t="n"/>
      <c r="AC84" s="11">
        <f>IF(A84="","",IF(AND(Y84&lt;&gt;"",Y84&gt;7,D84&lt;&gt;"Captado",D84&lt;&gt;"Descartado"),"CONTACTAR","OK"))</f>
        <v/>
      </c>
    </row>
    <row r="85">
      <c r="A85" s="2" t="n"/>
      <c r="B85" s="37" t="n"/>
      <c r="C85" s="2" t="n"/>
      <c r="D85" s="2" t="n"/>
      <c r="E85" s="2" t="n"/>
      <c r="F85" s="4" t="n"/>
      <c r="G85" s="2" t="n"/>
      <c r="H85" s="2" t="n"/>
      <c r="I85" s="4" t="n"/>
      <c r="J85" s="4" t="n"/>
      <c r="K85" s="2" t="n"/>
      <c r="L85" s="2" t="n"/>
      <c r="M85" s="2" t="n"/>
      <c r="N85" s="4" t="n"/>
      <c r="O85" s="5" t="n"/>
      <c r="P85" s="38" t="n"/>
      <c r="Q85" s="39" t="n"/>
      <c r="R85" s="39" t="n"/>
      <c r="S85" s="40" t="n"/>
      <c r="T85" s="42">
        <f>IF(OR(Q85="",S85=""),"",Q85*S85)</f>
        <v/>
      </c>
      <c r="U85" s="2" t="n"/>
      <c r="V85" s="37" t="n"/>
      <c r="W85" s="4" t="n"/>
      <c r="X85" s="37" t="n"/>
      <c r="Y85" s="13">
        <f>IF(V85="","",TODAY()-V85)</f>
        <v/>
      </c>
      <c r="Z85" s="40" t="n"/>
      <c r="AA85" s="42">
        <f>IF(OR(Q85="",S85="",Z85=""),"",Q85*S85*Z85)</f>
        <v/>
      </c>
      <c r="AB85" s="4" t="n"/>
      <c r="AC85" s="14">
        <f>IF(A85="","",IF(AND(Y85&lt;&gt;"",Y85&gt;7,D85&lt;&gt;"Captado",D85&lt;&gt;"Descartado"),"CONTACTAR","OK"))</f>
        <v/>
      </c>
    </row>
    <row r="86">
      <c r="A86" s="2" t="n"/>
      <c r="B86" s="37" t="n"/>
      <c r="C86" s="2" t="n"/>
      <c r="D86" s="2" t="n"/>
      <c r="E86" s="2" t="n"/>
      <c r="F86" s="4" t="n"/>
      <c r="G86" s="2" t="n"/>
      <c r="H86" s="2" t="n"/>
      <c r="I86" s="4" t="n"/>
      <c r="J86" s="4" t="n"/>
      <c r="K86" s="2" t="n"/>
      <c r="L86" s="2" t="n"/>
      <c r="M86" s="2" t="n"/>
      <c r="N86" s="4" t="n"/>
      <c r="O86" s="5" t="n"/>
      <c r="P86" s="38" t="n"/>
      <c r="Q86" s="39" t="n"/>
      <c r="R86" s="39" t="n"/>
      <c r="S86" s="40" t="n"/>
      <c r="T86" s="41">
        <f>IF(OR(Q86="",S86=""),"",Q86*S86)</f>
        <v/>
      </c>
      <c r="U86" s="2" t="n"/>
      <c r="V86" s="37" t="n"/>
      <c r="W86" s="4" t="n"/>
      <c r="X86" s="37" t="n"/>
      <c r="Y86" s="10">
        <f>IF(V86="","",TODAY()-V86)</f>
        <v/>
      </c>
      <c r="Z86" s="40" t="n"/>
      <c r="AA86" s="41">
        <f>IF(OR(Q86="",S86="",Z86=""),"",Q86*S86*Z86)</f>
        <v/>
      </c>
      <c r="AB86" s="4" t="n"/>
      <c r="AC86" s="11">
        <f>IF(A86="","",IF(AND(Y86&lt;&gt;"",Y86&gt;7,D86&lt;&gt;"Captado",D86&lt;&gt;"Descartado"),"CONTACTAR","OK"))</f>
        <v/>
      </c>
    </row>
    <row r="87">
      <c r="A87" s="2" t="n"/>
      <c r="B87" s="37" t="n"/>
      <c r="C87" s="2" t="n"/>
      <c r="D87" s="2" t="n"/>
      <c r="E87" s="2" t="n"/>
      <c r="F87" s="4" t="n"/>
      <c r="G87" s="2" t="n"/>
      <c r="H87" s="2" t="n"/>
      <c r="I87" s="4" t="n"/>
      <c r="J87" s="4" t="n"/>
      <c r="K87" s="2" t="n"/>
      <c r="L87" s="2" t="n"/>
      <c r="M87" s="2" t="n"/>
      <c r="N87" s="4" t="n"/>
      <c r="O87" s="5" t="n"/>
      <c r="P87" s="38" t="n"/>
      <c r="Q87" s="39" t="n"/>
      <c r="R87" s="39" t="n"/>
      <c r="S87" s="40" t="n"/>
      <c r="T87" s="42">
        <f>IF(OR(Q87="",S87=""),"",Q87*S87)</f>
        <v/>
      </c>
      <c r="U87" s="2" t="n"/>
      <c r="V87" s="37" t="n"/>
      <c r="W87" s="4" t="n"/>
      <c r="X87" s="37" t="n"/>
      <c r="Y87" s="13">
        <f>IF(V87="","",TODAY()-V87)</f>
        <v/>
      </c>
      <c r="Z87" s="40" t="n"/>
      <c r="AA87" s="42">
        <f>IF(OR(Q87="",S87="",Z87=""),"",Q87*S87*Z87)</f>
        <v/>
      </c>
      <c r="AB87" s="4" t="n"/>
      <c r="AC87" s="14">
        <f>IF(A87="","",IF(AND(Y87&lt;&gt;"",Y87&gt;7,D87&lt;&gt;"Captado",D87&lt;&gt;"Descartado"),"CONTACTAR","OK"))</f>
        <v/>
      </c>
    </row>
    <row r="88">
      <c r="A88" s="2" t="n"/>
      <c r="B88" s="37" t="n"/>
      <c r="C88" s="2" t="n"/>
      <c r="D88" s="2" t="n"/>
      <c r="E88" s="2" t="n"/>
      <c r="F88" s="4" t="n"/>
      <c r="G88" s="2" t="n"/>
      <c r="H88" s="2" t="n"/>
      <c r="I88" s="4" t="n"/>
      <c r="J88" s="4" t="n"/>
      <c r="K88" s="2" t="n"/>
      <c r="L88" s="2" t="n"/>
      <c r="M88" s="2" t="n"/>
      <c r="N88" s="4" t="n"/>
      <c r="O88" s="5" t="n"/>
      <c r="P88" s="38" t="n"/>
      <c r="Q88" s="39" t="n"/>
      <c r="R88" s="39" t="n"/>
      <c r="S88" s="40" t="n"/>
      <c r="T88" s="41">
        <f>IF(OR(Q88="",S88=""),"",Q88*S88)</f>
        <v/>
      </c>
      <c r="U88" s="2" t="n"/>
      <c r="V88" s="37" t="n"/>
      <c r="W88" s="4" t="n"/>
      <c r="X88" s="37" t="n"/>
      <c r="Y88" s="10">
        <f>IF(V88="","",TODAY()-V88)</f>
        <v/>
      </c>
      <c r="Z88" s="40" t="n"/>
      <c r="AA88" s="41">
        <f>IF(OR(Q88="",S88="",Z88=""),"",Q88*S88*Z88)</f>
        <v/>
      </c>
      <c r="AB88" s="4" t="n"/>
      <c r="AC88" s="11">
        <f>IF(A88="","",IF(AND(Y88&lt;&gt;"",Y88&gt;7,D88&lt;&gt;"Captado",D88&lt;&gt;"Descartado"),"CONTACTAR","OK"))</f>
        <v/>
      </c>
    </row>
    <row r="89">
      <c r="A89" s="2" t="n"/>
      <c r="B89" s="37" t="n"/>
      <c r="C89" s="2" t="n"/>
      <c r="D89" s="2" t="n"/>
      <c r="E89" s="2" t="n"/>
      <c r="F89" s="4" t="n"/>
      <c r="G89" s="2" t="n"/>
      <c r="H89" s="2" t="n"/>
      <c r="I89" s="4" t="n"/>
      <c r="J89" s="4" t="n"/>
      <c r="K89" s="2" t="n"/>
      <c r="L89" s="2" t="n"/>
      <c r="M89" s="2" t="n"/>
      <c r="N89" s="4" t="n"/>
      <c r="O89" s="5" t="n"/>
      <c r="P89" s="38" t="n"/>
      <c r="Q89" s="39" t="n"/>
      <c r="R89" s="39" t="n"/>
      <c r="S89" s="40" t="n"/>
      <c r="T89" s="42">
        <f>IF(OR(Q89="",S89=""),"",Q89*S89)</f>
        <v/>
      </c>
      <c r="U89" s="2" t="n"/>
      <c r="V89" s="37" t="n"/>
      <c r="W89" s="4" t="n"/>
      <c r="X89" s="37" t="n"/>
      <c r="Y89" s="13">
        <f>IF(V89="","",TODAY()-V89)</f>
        <v/>
      </c>
      <c r="Z89" s="40" t="n"/>
      <c r="AA89" s="42">
        <f>IF(OR(Q89="",S89="",Z89=""),"",Q89*S89*Z89)</f>
        <v/>
      </c>
      <c r="AB89" s="4" t="n"/>
      <c r="AC89" s="14">
        <f>IF(A89="","",IF(AND(Y89&lt;&gt;"",Y89&gt;7,D89&lt;&gt;"Captado",D89&lt;&gt;"Descartado"),"CONTACTAR","OK"))</f>
        <v/>
      </c>
    </row>
    <row r="90">
      <c r="A90" s="2" t="n"/>
      <c r="B90" s="37" t="n"/>
      <c r="C90" s="2" t="n"/>
      <c r="D90" s="2" t="n"/>
      <c r="E90" s="2" t="n"/>
      <c r="F90" s="4" t="n"/>
      <c r="G90" s="2" t="n"/>
      <c r="H90" s="2" t="n"/>
      <c r="I90" s="4" t="n"/>
      <c r="J90" s="4" t="n"/>
      <c r="K90" s="2" t="n"/>
      <c r="L90" s="2" t="n"/>
      <c r="M90" s="2" t="n"/>
      <c r="N90" s="4" t="n"/>
      <c r="O90" s="5" t="n"/>
      <c r="P90" s="38" t="n"/>
      <c r="Q90" s="39" t="n"/>
      <c r="R90" s="39" t="n"/>
      <c r="S90" s="40" t="n"/>
      <c r="T90" s="41">
        <f>IF(OR(Q90="",S90=""),"",Q90*S90)</f>
        <v/>
      </c>
      <c r="U90" s="2" t="n"/>
      <c r="V90" s="37" t="n"/>
      <c r="W90" s="4" t="n"/>
      <c r="X90" s="37" t="n"/>
      <c r="Y90" s="10">
        <f>IF(V90="","",TODAY()-V90)</f>
        <v/>
      </c>
      <c r="Z90" s="40" t="n"/>
      <c r="AA90" s="41">
        <f>IF(OR(Q90="",S90="",Z90=""),"",Q90*S90*Z90)</f>
        <v/>
      </c>
      <c r="AB90" s="4" t="n"/>
      <c r="AC90" s="11">
        <f>IF(A90="","",IF(AND(Y90&lt;&gt;"",Y90&gt;7,D90&lt;&gt;"Captado",D90&lt;&gt;"Descartado"),"CONTACTAR","OK"))</f>
        <v/>
      </c>
    </row>
    <row r="91">
      <c r="A91" s="2" t="n"/>
      <c r="B91" s="37" t="n"/>
      <c r="C91" s="2" t="n"/>
      <c r="D91" s="2" t="n"/>
      <c r="E91" s="2" t="n"/>
      <c r="F91" s="4" t="n"/>
      <c r="G91" s="2" t="n"/>
      <c r="H91" s="2" t="n"/>
      <c r="I91" s="4" t="n"/>
      <c r="J91" s="4" t="n"/>
      <c r="K91" s="2" t="n"/>
      <c r="L91" s="2" t="n"/>
      <c r="M91" s="2" t="n"/>
      <c r="N91" s="4" t="n"/>
      <c r="O91" s="5" t="n"/>
      <c r="P91" s="38" t="n"/>
      <c r="Q91" s="39" t="n"/>
      <c r="R91" s="39" t="n"/>
      <c r="S91" s="40" t="n"/>
      <c r="T91" s="42">
        <f>IF(OR(Q91="",S91=""),"",Q91*S91)</f>
        <v/>
      </c>
      <c r="U91" s="2" t="n"/>
      <c r="V91" s="37" t="n"/>
      <c r="W91" s="4" t="n"/>
      <c r="X91" s="37" t="n"/>
      <c r="Y91" s="13">
        <f>IF(V91="","",TODAY()-V91)</f>
        <v/>
      </c>
      <c r="Z91" s="40" t="n"/>
      <c r="AA91" s="42">
        <f>IF(OR(Q91="",S91="",Z91=""),"",Q91*S91*Z91)</f>
        <v/>
      </c>
      <c r="AB91" s="4" t="n"/>
      <c r="AC91" s="14">
        <f>IF(A91="","",IF(AND(Y91&lt;&gt;"",Y91&gt;7,D91&lt;&gt;"Captado",D91&lt;&gt;"Descartado"),"CONTACTAR","OK"))</f>
        <v/>
      </c>
    </row>
    <row r="92">
      <c r="A92" s="2" t="n"/>
      <c r="B92" s="37" t="n"/>
      <c r="C92" s="2" t="n"/>
      <c r="D92" s="2" t="n"/>
      <c r="E92" s="2" t="n"/>
      <c r="F92" s="4" t="n"/>
      <c r="G92" s="2" t="n"/>
      <c r="H92" s="2" t="n"/>
      <c r="I92" s="4" t="n"/>
      <c r="J92" s="4" t="n"/>
      <c r="K92" s="2" t="n"/>
      <c r="L92" s="2" t="n"/>
      <c r="M92" s="2" t="n"/>
      <c r="N92" s="4" t="n"/>
      <c r="O92" s="5" t="n"/>
      <c r="P92" s="38" t="n"/>
      <c r="Q92" s="39" t="n"/>
      <c r="R92" s="39" t="n"/>
      <c r="S92" s="40" t="n"/>
      <c r="T92" s="41">
        <f>IF(OR(Q92="",S92=""),"",Q92*S92)</f>
        <v/>
      </c>
      <c r="U92" s="2" t="n"/>
      <c r="V92" s="37" t="n"/>
      <c r="W92" s="4" t="n"/>
      <c r="X92" s="37" t="n"/>
      <c r="Y92" s="10">
        <f>IF(V92="","",TODAY()-V92)</f>
        <v/>
      </c>
      <c r="Z92" s="40" t="n"/>
      <c r="AA92" s="41">
        <f>IF(OR(Q92="",S92="",Z92=""),"",Q92*S92*Z92)</f>
        <v/>
      </c>
      <c r="AB92" s="4" t="n"/>
      <c r="AC92" s="11">
        <f>IF(A92="","",IF(AND(Y92&lt;&gt;"",Y92&gt;7,D92&lt;&gt;"Captado",D92&lt;&gt;"Descartado"),"CONTACTAR","OK"))</f>
        <v/>
      </c>
    </row>
    <row r="93">
      <c r="A93" s="2" t="n"/>
      <c r="B93" s="37" t="n"/>
      <c r="C93" s="2" t="n"/>
      <c r="D93" s="2" t="n"/>
      <c r="E93" s="2" t="n"/>
      <c r="F93" s="4" t="n"/>
      <c r="G93" s="2" t="n"/>
      <c r="H93" s="2" t="n"/>
      <c r="I93" s="4" t="n"/>
      <c r="J93" s="4" t="n"/>
      <c r="K93" s="2" t="n"/>
      <c r="L93" s="2" t="n"/>
      <c r="M93" s="2" t="n"/>
      <c r="N93" s="4" t="n"/>
      <c r="O93" s="5" t="n"/>
      <c r="P93" s="38" t="n"/>
      <c r="Q93" s="39" t="n"/>
      <c r="R93" s="39" t="n"/>
      <c r="S93" s="40" t="n"/>
      <c r="T93" s="42">
        <f>IF(OR(Q93="",S93=""),"",Q93*S93)</f>
        <v/>
      </c>
      <c r="U93" s="2" t="n"/>
      <c r="V93" s="37" t="n"/>
      <c r="W93" s="4" t="n"/>
      <c r="X93" s="37" t="n"/>
      <c r="Y93" s="13">
        <f>IF(V93="","",TODAY()-V93)</f>
        <v/>
      </c>
      <c r="Z93" s="40" t="n"/>
      <c r="AA93" s="42">
        <f>IF(OR(Q93="",S93="",Z93=""),"",Q93*S93*Z93)</f>
        <v/>
      </c>
      <c r="AB93" s="4" t="n"/>
      <c r="AC93" s="14">
        <f>IF(A93="","",IF(AND(Y93&lt;&gt;"",Y93&gt;7,D93&lt;&gt;"Captado",D93&lt;&gt;"Descartado"),"CONTACTAR","OK"))</f>
        <v/>
      </c>
    </row>
    <row r="94">
      <c r="A94" s="2" t="n"/>
      <c r="B94" s="37" t="n"/>
      <c r="C94" s="2" t="n"/>
      <c r="D94" s="2" t="n"/>
      <c r="E94" s="2" t="n"/>
      <c r="F94" s="4" t="n"/>
      <c r="G94" s="2" t="n"/>
      <c r="H94" s="2" t="n"/>
      <c r="I94" s="4" t="n"/>
      <c r="J94" s="4" t="n"/>
      <c r="K94" s="2" t="n"/>
      <c r="L94" s="2" t="n"/>
      <c r="M94" s="2" t="n"/>
      <c r="N94" s="4" t="n"/>
      <c r="O94" s="5" t="n"/>
      <c r="P94" s="38" t="n"/>
      <c r="Q94" s="39" t="n"/>
      <c r="R94" s="39" t="n"/>
      <c r="S94" s="40" t="n"/>
      <c r="T94" s="41">
        <f>IF(OR(Q94="",S94=""),"",Q94*S94)</f>
        <v/>
      </c>
      <c r="U94" s="2" t="n"/>
      <c r="V94" s="37" t="n"/>
      <c r="W94" s="4" t="n"/>
      <c r="X94" s="37" t="n"/>
      <c r="Y94" s="10">
        <f>IF(V94="","",TODAY()-V94)</f>
        <v/>
      </c>
      <c r="Z94" s="40" t="n"/>
      <c r="AA94" s="41">
        <f>IF(OR(Q94="",S94="",Z94=""),"",Q94*S94*Z94)</f>
        <v/>
      </c>
      <c r="AB94" s="4" t="n"/>
      <c r="AC94" s="11">
        <f>IF(A94="","",IF(AND(Y94&lt;&gt;"",Y94&gt;7,D94&lt;&gt;"Captado",D94&lt;&gt;"Descartado"),"CONTACTAR","OK"))</f>
        <v/>
      </c>
    </row>
    <row r="95">
      <c r="A95" s="2" t="n"/>
      <c r="B95" s="37" t="n"/>
      <c r="C95" s="2" t="n"/>
      <c r="D95" s="2" t="n"/>
      <c r="E95" s="2" t="n"/>
      <c r="F95" s="4" t="n"/>
      <c r="G95" s="2" t="n"/>
      <c r="H95" s="2" t="n"/>
      <c r="I95" s="4" t="n"/>
      <c r="J95" s="4" t="n"/>
      <c r="K95" s="2" t="n"/>
      <c r="L95" s="2" t="n"/>
      <c r="M95" s="2" t="n"/>
      <c r="N95" s="4" t="n"/>
      <c r="O95" s="5" t="n"/>
      <c r="P95" s="38" t="n"/>
      <c r="Q95" s="39" t="n"/>
      <c r="R95" s="39" t="n"/>
      <c r="S95" s="40" t="n"/>
      <c r="T95" s="42">
        <f>IF(OR(Q95="",S95=""),"",Q95*S95)</f>
        <v/>
      </c>
      <c r="U95" s="2" t="n"/>
      <c r="V95" s="37" t="n"/>
      <c r="W95" s="4" t="n"/>
      <c r="X95" s="37" t="n"/>
      <c r="Y95" s="13">
        <f>IF(V95="","",TODAY()-V95)</f>
        <v/>
      </c>
      <c r="Z95" s="40" t="n"/>
      <c r="AA95" s="42">
        <f>IF(OR(Q95="",S95="",Z95=""),"",Q95*S95*Z95)</f>
        <v/>
      </c>
      <c r="AB95" s="4" t="n"/>
      <c r="AC95" s="14">
        <f>IF(A95="","",IF(AND(Y95&lt;&gt;"",Y95&gt;7,D95&lt;&gt;"Captado",D95&lt;&gt;"Descartado"),"CONTACTAR","OK"))</f>
        <v/>
      </c>
    </row>
    <row r="96">
      <c r="A96" s="2" t="n"/>
      <c r="B96" s="37" t="n"/>
      <c r="C96" s="2" t="n"/>
      <c r="D96" s="2" t="n"/>
      <c r="E96" s="2" t="n"/>
      <c r="F96" s="4" t="n"/>
      <c r="G96" s="2" t="n"/>
      <c r="H96" s="2" t="n"/>
      <c r="I96" s="4" t="n"/>
      <c r="J96" s="4" t="n"/>
      <c r="K96" s="2" t="n"/>
      <c r="L96" s="2" t="n"/>
      <c r="M96" s="2" t="n"/>
      <c r="N96" s="4" t="n"/>
      <c r="O96" s="5" t="n"/>
      <c r="P96" s="38" t="n"/>
      <c r="Q96" s="39" t="n"/>
      <c r="R96" s="39" t="n"/>
      <c r="S96" s="40" t="n"/>
      <c r="T96" s="41">
        <f>IF(OR(Q96="",S96=""),"",Q96*S96)</f>
        <v/>
      </c>
      <c r="U96" s="2" t="n"/>
      <c r="V96" s="37" t="n"/>
      <c r="W96" s="4" t="n"/>
      <c r="X96" s="37" t="n"/>
      <c r="Y96" s="10">
        <f>IF(V96="","",TODAY()-V96)</f>
        <v/>
      </c>
      <c r="Z96" s="40" t="n"/>
      <c r="AA96" s="41">
        <f>IF(OR(Q96="",S96="",Z96=""),"",Q96*S96*Z96)</f>
        <v/>
      </c>
      <c r="AB96" s="4" t="n"/>
      <c r="AC96" s="11">
        <f>IF(A96="","",IF(AND(Y96&lt;&gt;"",Y96&gt;7,D96&lt;&gt;"Captado",D96&lt;&gt;"Descartado"),"CONTACTAR","OK"))</f>
        <v/>
      </c>
    </row>
    <row r="97">
      <c r="A97" s="2" t="n"/>
      <c r="B97" s="37" t="n"/>
      <c r="C97" s="2" t="n"/>
      <c r="D97" s="2" t="n"/>
      <c r="E97" s="2" t="n"/>
      <c r="F97" s="4" t="n"/>
      <c r="G97" s="2" t="n"/>
      <c r="H97" s="2" t="n"/>
      <c r="I97" s="4" t="n"/>
      <c r="J97" s="4" t="n"/>
      <c r="K97" s="2" t="n"/>
      <c r="L97" s="2" t="n"/>
      <c r="M97" s="2" t="n"/>
      <c r="N97" s="4" t="n"/>
      <c r="O97" s="5" t="n"/>
      <c r="P97" s="38" t="n"/>
      <c r="Q97" s="39" t="n"/>
      <c r="R97" s="39" t="n"/>
      <c r="S97" s="40" t="n"/>
      <c r="T97" s="42">
        <f>IF(OR(Q97="",S97=""),"",Q97*S97)</f>
        <v/>
      </c>
      <c r="U97" s="2" t="n"/>
      <c r="V97" s="37" t="n"/>
      <c r="W97" s="4" t="n"/>
      <c r="X97" s="37" t="n"/>
      <c r="Y97" s="13">
        <f>IF(V97="","",TODAY()-V97)</f>
        <v/>
      </c>
      <c r="Z97" s="40" t="n"/>
      <c r="AA97" s="42">
        <f>IF(OR(Q97="",S97="",Z97=""),"",Q97*S97*Z97)</f>
        <v/>
      </c>
      <c r="AB97" s="4" t="n"/>
      <c r="AC97" s="14">
        <f>IF(A97="","",IF(AND(Y97&lt;&gt;"",Y97&gt;7,D97&lt;&gt;"Captado",D97&lt;&gt;"Descartado"),"CONTACTAR","OK"))</f>
        <v/>
      </c>
    </row>
    <row r="98">
      <c r="A98" s="2" t="n"/>
      <c r="B98" s="37" t="n"/>
      <c r="C98" s="2" t="n"/>
      <c r="D98" s="2" t="n"/>
      <c r="E98" s="2" t="n"/>
      <c r="F98" s="4" t="n"/>
      <c r="G98" s="2" t="n"/>
      <c r="H98" s="2" t="n"/>
      <c r="I98" s="4" t="n"/>
      <c r="J98" s="4" t="n"/>
      <c r="K98" s="2" t="n"/>
      <c r="L98" s="2" t="n"/>
      <c r="M98" s="2" t="n"/>
      <c r="N98" s="4" t="n"/>
      <c r="O98" s="5" t="n"/>
      <c r="P98" s="38" t="n"/>
      <c r="Q98" s="39" t="n"/>
      <c r="R98" s="39" t="n"/>
      <c r="S98" s="40" t="n"/>
      <c r="T98" s="41">
        <f>IF(OR(Q98="",S98=""),"",Q98*S98)</f>
        <v/>
      </c>
      <c r="U98" s="2" t="n"/>
      <c r="V98" s="37" t="n"/>
      <c r="W98" s="4" t="n"/>
      <c r="X98" s="37" t="n"/>
      <c r="Y98" s="10">
        <f>IF(V98="","",TODAY()-V98)</f>
        <v/>
      </c>
      <c r="Z98" s="40" t="n"/>
      <c r="AA98" s="41">
        <f>IF(OR(Q98="",S98="",Z98=""),"",Q98*S98*Z98)</f>
        <v/>
      </c>
      <c r="AB98" s="4" t="n"/>
      <c r="AC98" s="11">
        <f>IF(A98="","",IF(AND(Y98&lt;&gt;"",Y98&gt;7,D98&lt;&gt;"Captado",D98&lt;&gt;"Descartado"),"CONTACTAR","OK"))</f>
        <v/>
      </c>
    </row>
    <row r="99">
      <c r="A99" s="2" t="n"/>
      <c r="B99" s="37" t="n"/>
      <c r="C99" s="2" t="n"/>
      <c r="D99" s="2" t="n"/>
      <c r="E99" s="2" t="n"/>
      <c r="F99" s="4" t="n"/>
      <c r="G99" s="2" t="n"/>
      <c r="H99" s="2" t="n"/>
      <c r="I99" s="4" t="n"/>
      <c r="J99" s="4" t="n"/>
      <c r="K99" s="2" t="n"/>
      <c r="L99" s="2" t="n"/>
      <c r="M99" s="2" t="n"/>
      <c r="N99" s="4" t="n"/>
      <c r="O99" s="5" t="n"/>
      <c r="P99" s="38" t="n"/>
      <c r="Q99" s="39" t="n"/>
      <c r="R99" s="39" t="n"/>
      <c r="S99" s="40" t="n"/>
      <c r="T99" s="42">
        <f>IF(OR(Q99="",S99=""),"",Q99*S99)</f>
        <v/>
      </c>
      <c r="U99" s="2" t="n"/>
      <c r="V99" s="37" t="n"/>
      <c r="W99" s="4" t="n"/>
      <c r="X99" s="37" t="n"/>
      <c r="Y99" s="13">
        <f>IF(V99="","",TODAY()-V99)</f>
        <v/>
      </c>
      <c r="Z99" s="40" t="n"/>
      <c r="AA99" s="42">
        <f>IF(OR(Q99="",S99="",Z99=""),"",Q99*S99*Z99)</f>
        <v/>
      </c>
      <c r="AB99" s="4" t="n"/>
      <c r="AC99" s="14">
        <f>IF(A99="","",IF(AND(Y99&lt;&gt;"",Y99&gt;7,D99&lt;&gt;"Captado",D99&lt;&gt;"Descartado"),"CONTACTAR","OK"))</f>
        <v/>
      </c>
    </row>
    <row r="100">
      <c r="A100" s="2" t="n"/>
      <c r="B100" s="37" t="n"/>
      <c r="C100" s="2" t="n"/>
      <c r="D100" s="2" t="n"/>
      <c r="E100" s="2" t="n"/>
      <c r="F100" s="4" t="n"/>
      <c r="G100" s="2" t="n"/>
      <c r="H100" s="2" t="n"/>
      <c r="I100" s="4" t="n"/>
      <c r="J100" s="4" t="n"/>
      <c r="K100" s="2" t="n"/>
      <c r="L100" s="2" t="n"/>
      <c r="M100" s="2" t="n"/>
      <c r="N100" s="4" t="n"/>
      <c r="O100" s="5" t="n"/>
      <c r="P100" s="38" t="n"/>
      <c r="Q100" s="39" t="n"/>
      <c r="R100" s="39" t="n"/>
      <c r="S100" s="40" t="n"/>
      <c r="T100" s="41">
        <f>IF(OR(Q100="",S100=""),"",Q100*S100)</f>
        <v/>
      </c>
      <c r="U100" s="2" t="n"/>
      <c r="V100" s="37" t="n"/>
      <c r="W100" s="4" t="n"/>
      <c r="X100" s="37" t="n"/>
      <c r="Y100" s="10">
        <f>IF(V100="","",TODAY()-V100)</f>
        <v/>
      </c>
      <c r="Z100" s="40" t="n"/>
      <c r="AA100" s="41">
        <f>IF(OR(Q100="",S100="",Z100=""),"",Q100*S100*Z100)</f>
        <v/>
      </c>
      <c r="AB100" s="4" t="n"/>
      <c r="AC100" s="11">
        <f>IF(A100="","",IF(AND(Y100&lt;&gt;"",Y100&gt;7,D100&lt;&gt;"Captado",D100&lt;&gt;"Descartado"),"CONTACTAR","OK"))</f>
        <v/>
      </c>
    </row>
    <row r="101">
      <c r="A101" s="2" t="n"/>
      <c r="B101" s="37" t="n"/>
      <c r="C101" s="2" t="n"/>
      <c r="D101" s="2" t="n"/>
      <c r="E101" s="2" t="n"/>
      <c r="F101" s="4" t="n"/>
      <c r="G101" s="2" t="n"/>
      <c r="H101" s="2" t="n"/>
      <c r="I101" s="4" t="n"/>
      <c r="J101" s="4" t="n"/>
      <c r="K101" s="2" t="n"/>
      <c r="L101" s="2" t="n"/>
      <c r="M101" s="2" t="n"/>
      <c r="N101" s="4" t="n"/>
      <c r="O101" s="5" t="n"/>
      <c r="P101" s="38" t="n"/>
      <c r="Q101" s="39" t="n"/>
      <c r="R101" s="39" t="n"/>
      <c r="S101" s="40" t="n"/>
      <c r="T101" s="42">
        <f>IF(OR(Q101="",S101=""),"",Q101*S101)</f>
        <v/>
      </c>
      <c r="U101" s="2" t="n"/>
      <c r="V101" s="37" t="n"/>
      <c r="W101" s="4" t="n"/>
      <c r="X101" s="37" t="n"/>
      <c r="Y101" s="13">
        <f>IF(V101="","",TODAY()-V101)</f>
        <v/>
      </c>
      <c r="Z101" s="40" t="n"/>
      <c r="AA101" s="42">
        <f>IF(OR(Q101="",S101="",Z101=""),"",Q101*S101*Z101)</f>
        <v/>
      </c>
      <c r="AB101" s="4" t="n"/>
      <c r="AC101" s="14">
        <f>IF(A101="","",IF(AND(Y101&lt;&gt;"",Y101&gt;7,D101&lt;&gt;"Captado",D101&lt;&gt;"Descartado"),"CONTACTAR","OK"))</f>
        <v/>
      </c>
    </row>
  </sheetData>
  <autoFilter ref="A1:AC101"/>
  <conditionalFormatting sqref="A2:AC101">
    <cfRule type="expression" priority="1" dxfId="0" stopIfTrue="0">
      <formula>$D2="Captado"</formula>
    </cfRule>
  </conditionalFormatting>
  <conditionalFormatting sqref="AC2:AC101">
    <cfRule type="expression" priority="2" dxfId="1" stopIfTrue="0">
      <formula>$AC2="CONTACTAR"</formula>
    </cfRule>
  </conditionalFormatting>
  <conditionalFormatting sqref="E2:E101">
    <cfRule type="expression" priority="3" dxfId="2" stopIfTrue="0">
      <formula>$E2="Alta"</formula>
    </cfRule>
  </conditionalFormatting>
  <dataValidations count="6">
    <dataValidation sqref="D2:D101" showErrorMessage="1" showDropDown="0" showInputMessage="1" allowBlank="1" type="list">
      <formula1>'Listas_Instrucciones'!$A$2:$A$8</formula1>
    </dataValidation>
    <dataValidation sqref="E2:E101" showErrorMessage="1" showDropDown="0" showInputMessage="1" allowBlank="1" type="list">
      <formula1>'Listas_Instrucciones'!$B$2:$B$4</formula1>
    </dataValidation>
    <dataValidation sqref="C2:C101" showErrorMessage="1" showDropDown="0" showInputMessage="1" allowBlank="1" type="list">
      <formula1>'Listas_Instrucciones'!$C$2:$C$6</formula1>
    </dataValidation>
    <dataValidation sqref="M2:M101" showErrorMessage="1" showDropDown="0" showInputMessage="1" allowBlank="1" type="list">
      <formula1>'Listas_Instrucciones'!$E$2:$E$8</formula1>
    </dataValidation>
    <dataValidation sqref="U2:U101" showErrorMessage="1" showDropDown="0" showInputMessage="1" allowBlank="1" type="list">
      <formula1>'Listas_Instrucciones'!$F$2:$F$7</formula1>
    </dataValidation>
    <dataValidation sqref="Z2:Z101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20" customWidth="1" min="4" max="4"/>
    <col width="22" customWidth="1" min="5" max="5"/>
    <col width="20" customWidth="1" min="6" max="6"/>
  </cols>
  <sheetData>
    <row r="1">
      <c r="A1" s="1" t="inlineStr">
        <is>
          <t>Estados</t>
        </is>
      </c>
      <c r="B1" s="1" t="inlineStr">
        <is>
          <t>Prioridades</t>
        </is>
      </c>
      <c r="C1" s="1" t="inlineStr">
        <is>
          <t>Agentes</t>
        </is>
      </c>
      <c r="D1" s="1" t="inlineStr">
        <is>
          <t>Objetivo captaciones</t>
        </is>
      </c>
      <c r="E1" s="1" t="inlineStr">
        <is>
          <t>Tipos de inmueble</t>
        </is>
      </c>
      <c r="F1" s="1" t="inlineStr">
        <is>
          <t>Orígenes del lead</t>
        </is>
      </c>
    </row>
    <row r="2">
      <c r="A2" s="15" t="inlineStr">
        <is>
          <t>Nuevo</t>
        </is>
      </c>
      <c r="B2" s="15" t="inlineStr">
        <is>
          <t>Alta</t>
        </is>
      </c>
      <c r="C2" s="15" t="inlineStr">
        <is>
          <t>Lucía Ortega</t>
        </is>
      </c>
      <c r="D2" s="15" t="n">
        <v>12</v>
      </c>
      <c r="E2" s="15" t="inlineStr">
        <is>
          <t>Piso</t>
        </is>
      </c>
      <c r="F2" s="15" t="inlineStr">
        <is>
          <t>Referido</t>
        </is>
      </c>
    </row>
    <row r="3">
      <c r="A3" s="16" t="inlineStr">
        <is>
          <t>Contactado</t>
        </is>
      </c>
      <c r="B3" s="16" t="inlineStr">
        <is>
          <t>Media</t>
        </is>
      </c>
      <c r="C3" s="16" t="inlineStr">
        <is>
          <t>Sergio Vidal</t>
        </is>
      </c>
      <c r="D3" s="16" t="n">
        <v>10</v>
      </c>
      <c r="E3" s="16" t="inlineStr">
        <is>
          <t>Apartamento</t>
        </is>
      </c>
      <c r="F3" s="16" t="inlineStr">
        <is>
          <t>Portal inmobiliario</t>
        </is>
      </c>
    </row>
    <row r="4">
      <c r="A4" s="15" t="inlineStr">
        <is>
          <t>Visita concertada</t>
        </is>
      </c>
      <c r="B4" s="15" t="inlineStr">
        <is>
          <t>Baja</t>
        </is>
      </c>
      <c r="C4" s="15" t="inlineStr">
        <is>
          <t>Marta Ibáñez</t>
        </is>
      </c>
      <c r="D4" s="15" t="n">
        <v>11</v>
      </c>
      <c r="E4" s="15" t="inlineStr">
        <is>
          <t>Vivienda unifamiliar</t>
        </is>
      </c>
      <c r="F4" s="15" t="inlineStr">
        <is>
          <t>Web</t>
        </is>
      </c>
    </row>
    <row r="5">
      <c r="A5" s="16" t="inlineStr">
        <is>
          <t>Valoración enviada</t>
        </is>
      </c>
      <c r="C5" s="16" t="inlineStr">
        <is>
          <t>Diego Ferrer</t>
        </is>
      </c>
      <c r="D5" s="16" t="n">
        <v>9</v>
      </c>
      <c r="E5" s="16" t="inlineStr">
        <is>
          <t>Chalet</t>
        </is>
      </c>
      <c r="F5" s="16" t="inlineStr">
        <is>
          <t>Cartelería</t>
        </is>
      </c>
    </row>
    <row r="6">
      <c r="A6" s="15" t="inlineStr">
        <is>
          <t>Negociación</t>
        </is>
      </c>
      <c r="C6" s="15" t="inlineStr">
        <is>
          <t>Elena Campos</t>
        </is>
      </c>
      <c r="D6" s="15" t="n">
        <v>8</v>
      </c>
      <c r="E6" s="15" t="inlineStr">
        <is>
          <t>Local comercial</t>
        </is>
      </c>
      <c r="F6" s="15" t="inlineStr">
        <is>
          <t>Base de datos</t>
        </is>
      </c>
    </row>
    <row r="7">
      <c r="A7" s="16" t="inlineStr">
        <is>
          <t>Captado</t>
        </is>
      </c>
      <c r="E7" s="16" t="inlineStr">
        <is>
          <t>Oficina</t>
        </is>
      </c>
      <c r="F7" s="16" t="inlineStr">
        <is>
          <t>Recomendación</t>
        </is>
      </c>
    </row>
    <row r="8">
      <c r="A8" s="15" t="inlineStr">
        <is>
          <t>Descartado</t>
        </is>
      </c>
      <c r="E8" s="15" t="inlineStr">
        <is>
          <t>Terreno</t>
        </is>
      </c>
    </row>
    <row r="9"/>
    <row r="10"/>
    <row r="11">
      <c r="A11" s="17" t="inlineStr">
        <is>
          <t>GUÍA DE USO DEL CRM DE CAPTACIÓN</t>
        </is>
      </c>
    </row>
    <row r="12">
      <c r="A12" s="18" t="inlineStr">
        <is>
          <t>1. Hoja 'Captación': registre cada oportunidad en las celdas amarillas. Las columnas con fondo blanco/gris (comisión estimada, días sin contacto, ingresos ponderados y alerta) se calculan solas y no deben editarse.</t>
        </is>
      </c>
    </row>
    <row r="13">
      <c r="A13" s="18" t="inlineStr">
        <is>
          <t>2. Use las listas desplegables para Estado, Prioridad, Agente, Tipo de inmueble y Origen del lead. Hay 100 filas preparadas (2 a 101).</t>
        </is>
      </c>
    </row>
    <row r="14">
      <c r="A14" s="18" t="inlineStr">
        <is>
          <t>3. Revise la columna 'Alerta seguimiento': CONTACTAR indica más de 7 días sin contacto en una oportunidad activa. Se recomienda seguimiento semanal de toda la cartera.</t>
        </is>
      </c>
    </row>
    <row r="15">
      <c r="A15" s="18" t="inlineStr">
        <is>
          <t>4. La hoja 'Dashboard' resume el embudo: oportunidades por estado, origen del lead, comisión por agente y altas mensuales.</t>
        </is>
      </c>
    </row>
    <row r="16">
      <c r="A16" s="17" t="inlineStr">
        <is>
          <t>ETAPAS DEL EMBUDO DE CAPTACIÓN</t>
        </is>
      </c>
    </row>
    <row r="17">
      <c r="A17" s="18" t="inlineStr">
        <is>
          <t>Nuevo lead: alta de la oportunidad y verificación de datos del propietario.</t>
        </is>
      </c>
    </row>
    <row r="18">
      <c r="A18" s="18" t="inlineStr">
        <is>
          <t>Contacto: primera llamada o visita; registrar fecha de último contacto.</t>
        </is>
      </c>
    </row>
    <row r="19">
      <c r="A19" s="18" t="inlineStr">
        <is>
          <t>Valoración: estudio comparativo de mercado y envío de valoración estimada.</t>
        </is>
      </c>
    </row>
    <row r="20">
      <c r="A20" s="18" t="inlineStr">
        <is>
          <t>Negociación: acuerdo de precio objetivo, honorarios y condiciones del encargo.</t>
        </is>
      </c>
    </row>
    <row r="21">
      <c r="A21" s="18" t="inlineStr">
        <is>
          <t>Captación: firma de la nota de encargo en exclusiva u ordinaria.</t>
        </is>
      </c>
    </row>
    <row r="22">
      <c r="A22" s="17" t="inlineStr">
        <is>
          <t>NOTA LEGAL Y DOCUMENTACIÓN</t>
        </is>
      </c>
    </row>
    <row r="23">
      <c r="A23" s="18" t="inlineStr">
        <is>
          <t>Antes de comercializar, verifique: autorización de comercialización firmada, nota simple registral, referencia catastral, certificado energético, cédula de habitabilidad cuando proceda y cumplimiento del RGPD (consentimiento del propietario para el tratamiento de sus datos).</t>
        </is>
      </c>
    </row>
    <row r="24">
      <c r="A24" s="17" t="inlineStr">
        <is>
          <t>FISCALIDAD Y HONORARIOS</t>
        </is>
      </c>
    </row>
    <row r="25">
      <c r="A25" s="18" t="inlineStr">
        <is>
          <t>La comisión de la agencia es libre y negociable: el porcentaje es editable en cada oportunidad. ITP, IVA/AJD, IBI y plusvalía municipal dependen de la operación y del municipio; confirme siempre los importes vigentes con el cliente y con la asesoría fiscal antes de cerrar.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01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3" customWidth="1" min="3" max="3"/>
    <col width="18" customWidth="1" min="4" max="4"/>
    <col width="15" customWidth="1" min="5" max="5"/>
    <col width="20" customWidth="1" min="6" max="6"/>
    <col width="3" customWidth="1" min="7" max="7"/>
    <col width="20" customWidth="1" min="8" max="8"/>
    <col width="15" customWidth="1" min="9" max="9"/>
    <col width="3" customWidth="1" min="10" max="10"/>
    <col width="16" customWidth="1" min="11" max="11"/>
    <col width="13" customWidth="1" min="12" max="12"/>
    <col width="19" customWidth="1" min="13" max="13"/>
    <col width="17" customWidth="1" min="14" max="14"/>
    <col width="3" customWidth="1" min="15" max="15"/>
    <col width="11" customWidth="1" min="16" max="16"/>
    <col width="9" customWidth="1" min="17" max="17"/>
  </cols>
  <sheetData>
    <row r="1" ht="26" customHeight="1">
      <c r="A1" s="19" t="inlineStr">
        <is>
          <t>PANEL DE CONTROL · CRM DE CAPTACIÓN INMOBILIARIA</t>
        </is>
      </c>
    </row>
    <row r="2"/>
    <row r="3">
      <c r="A3" s="20" t="inlineStr">
        <is>
          <t>Total de oportunidades</t>
        </is>
      </c>
      <c r="B3" s="21">
        <f>COUNTA(Captación!A2:A101)</f>
        <v/>
      </c>
      <c r="D3" s="22" t="inlineStr">
        <is>
          <t>Estado</t>
        </is>
      </c>
      <c r="E3" s="22" t="inlineStr">
        <is>
          <t>Nº oportunidades</t>
        </is>
      </c>
      <c r="F3" s="22" t="inlineStr">
        <is>
          <t>Comisión potencial (€)</t>
        </is>
      </c>
      <c r="H3" s="22" t="inlineStr">
        <is>
          <t>Origen del lead</t>
        </is>
      </c>
      <c r="I3" s="22" t="inlineStr">
        <is>
          <t>Nº oportunidades</t>
        </is>
      </c>
      <c r="K3" s="22" t="inlineStr">
        <is>
          <t>Agente</t>
        </is>
      </c>
      <c r="L3" s="22" t="inlineStr">
        <is>
          <t>Oportunidades</t>
        </is>
      </c>
      <c r="M3" s="22" t="inlineStr">
        <is>
          <t>Comisión estimada (€)</t>
        </is>
      </c>
      <c r="N3" s="22" t="inlineStr">
        <is>
          <t>Objetivo captaciones</t>
        </is>
      </c>
      <c r="P3" s="22" t="inlineStr">
        <is>
          <t>Mes (2026)</t>
        </is>
      </c>
      <c r="Q3" s="22" t="inlineStr">
        <is>
          <t>Altas</t>
        </is>
      </c>
    </row>
    <row r="4">
      <c r="A4" s="23" t="inlineStr">
        <is>
          <t>Oportunidades captadas</t>
        </is>
      </c>
      <c r="B4" s="24">
        <f>COUNTIF(Captación!D2:D101,"Captado")</f>
        <v/>
      </c>
      <c r="D4" s="15" t="inlineStr">
        <is>
          <t>Nuevo</t>
        </is>
      </c>
      <c r="E4" s="15">
        <f>COUNTIF(Captación!$D$2:$D$101,D4)</f>
        <v/>
      </c>
      <c r="F4" s="43">
        <f>SUMIF(Captación!$D$2:$D$101,D4,Captación!$T$2:$T$101)</f>
        <v/>
      </c>
      <c r="H4" s="15" t="inlineStr">
        <is>
          <t>Referido</t>
        </is>
      </c>
      <c r="I4" s="15">
        <f>COUNTIF(Captación!$U$2:$U$101,H4)</f>
        <v/>
      </c>
      <c r="K4" s="15" t="inlineStr">
        <is>
          <t>Lucía Ortega</t>
        </is>
      </c>
      <c r="L4" s="15">
        <f>COUNTIF(Captación!$C$2:$C$101,K4)</f>
        <v/>
      </c>
      <c r="M4" s="43">
        <f>SUMIF(Captación!$C$2:$C$101,K4,Captación!$T$2:$T$101)</f>
        <v/>
      </c>
      <c r="N4" s="15">
        <f>IFERROR(VLOOKUP(K4,Listas_Instrucciones!$C$2:$D$6,2,FALSE),"")</f>
        <v/>
      </c>
      <c r="P4" s="15" t="inlineStr">
        <is>
          <t>Ene-26</t>
        </is>
      </c>
      <c r="Q4" s="15">
        <f>COUNTIFS(Captación!$B$2:$B$101,"&gt;="&amp;DATE(2026,1,1),Captación!$B$2:$B$101,"&lt;"&amp;DATE(2026,2,1))</f>
        <v/>
      </c>
    </row>
    <row r="5">
      <c r="A5" s="20" t="inlineStr">
        <is>
          <t>Tasa de captación</t>
        </is>
      </c>
      <c r="B5" s="44">
        <f>IF(B3=0,0,B4/B3)</f>
        <v/>
      </c>
      <c r="D5" s="16" t="inlineStr">
        <is>
          <t>Contactado</t>
        </is>
      </c>
      <c r="E5" s="16">
        <f>COUNTIF(Captación!$D$2:$D$101,D5)</f>
        <v/>
      </c>
      <c r="F5" s="45">
        <f>SUMIF(Captación!$D$2:$D$101,D5,Captación!$T$2:$T$101)</f>
        <v/>
      </c>
      <c r="H5" s="16" t="inlineStr">
        <is>
          <t>Portal inmobiliario</t>
        </is>
      </c>
      <c r="I5" s="16">
        <f>COUNTIF(Captación!$U$2:$U$101,H5)</f>
        <v/>
      </c>
      <c r="K5" s="16" t="inlineStr">
        <is>
          <t>Sergio Vidal</t>
        </is>
      </c>
      <c r="L5" s="16">
        <f>COUNTIF(Captación!$C$2:$C$101,K5)</f>
        <v/>
      </c>
      <c r="M5" s="45">
        <f>SUMIF(Captación!$C$2:$C$101,K5,Captación!$T$2:$T$101)</f>
        <v/>
      </c>
      <c r="N5" s="16">
        <f>IFERROR(VLOOKUP(K5,Listas_Instrucciones!$C$2:$D$6,2,FALSE),"")</f>
        <v/>
      </c>
      <c r="P5" s="16" t="inlineStr">
        <is>
          <t>Feb-26</t>
        </is>
      </c>
      <c r="Q5" s="16">
        <f>COUNTIFS(Captación!$B$2:$B$101,"&gt;="&amp;DATE(2026,2,1),Captación!$B$2:$B$101,"&lt;"&amp;DATE(2026,3,1))</f>
        <v/>
      </c>
    </row>
    <row r="6">
      <c r="A6" s="23" t="inlineStr">
        <is>
          <t>Valor total estimado</t>
        </is>
      </c>
      <c r="B6" s="46">
        <f>SUM(Captación!R2:R101)</f>
        <v/>
      </c>
      <c r="D6" s="15" t="inlineStr">
        <is>
          <t>Visita concertada</t>
        </is>
      </c>
      <c r="E6" s="15">
        <f>COUNTIF(Captación!$D$2:$D$101,D6)</f>
        <v/>
      </c>
      <c r="F6" s="43">
        <f>SUMIF(Captación!$D$2:$D$101,D6,Captación!$T$2:$T$101)</f>
        <v/>
      </c>
      <c r="H6" s="15" t="inlineStr">
        <is>
          <t>Web</t>
        </is>
      </c>
      <c r="I6" s="15">
        <f>COUNTIF(Captación!$U$2:$U$101,H6)</f>
        <v/>
      </c>
      <c r="K6" s="15" t="inlineStr">
        <is>
          <t>Marta Ibáñez</t>
        </is>
      </c>
      <c r="L6" s="15">
        <f>COUNTIF(Captación!$C$2:$C$101,K6)</f>
        <v/>
      </c>
      <c r="M6" s="43">
        <f>SUMIF(Captación!$C$2:$C$101,K6,Captación!$T$2:$T$101)</f>
        <v/>
      </c>
      <c r="N6" s="15">
        <f>IFERROR(VLOOKUP(K6,Listas_Instrucciones!$C$2:$D$6,2,FALSE),"")</f>
        <v/>
      </c>
      <c r="P6" s="15" t="inlineStr">
        <is>
          <t>Mar-26</t>
        </is>
      </c>
      <c r="Q6" s="15">
        <f>COUNTIFS(Captación!$B$2:$B$101,"&gt;="&amp;DATE(2026,3,1),Captación!$B$2:$B$101,"&lt;"&amp;DATE(2026,4,1))</f>
        <v/>
      </c>
    </row>
    <row r="7">
      <c r="A7" s="20" t="inlineStr">
        <is>
          <t>Comisión potencial total</t>
        </is>
      </c>
      <c r="B7" s="47">
        <f>SUM(Captación!T2:T101)</f>
        <v/>
      </c>
      <c r="D7" s="16" t="inlineStr">
        <is>
          <t>Valoración enviada</t>
        </is>
      </c>
      <c r="E7" s="16">
        <f>COUNTIF(Captación!$D$2:$D$101,D7)</f>
        <v/>
      </c>
      <c r="F7" s="45">
        <f>SUMIF(Captación!$D$2:$D$101,D7,Captación!$T$2:$T$101)</f>
        <v/>
      </c>
      <c r="H7" s="16" t="inlineStr">
        <is>
          <t>Cartelería</t>
        </is>
      </c>
      <c r="I7" s="16">
        <f>COUNTIF(Captación!$U$2:$U$101,H7)</f>
        <v/>
      </c>
      <c r="K7" s="16" t="inlineStr">
        <is>
          <t>Diego Ferrer</t>
        </is>
      </c>
      <c r="L7" s="16">
        <f>COUNTIF(Captación!$C$2:$C$101,K7)</f>
        <v/>
      </c>
      <c r="M7" s="45">
        <f>SUMIF(Captación!$C$2:$C$101,K7,Captación!$T$2:$T$101)</f>
        <v/>
      </c>
      <c r="N7" s="16">
        <f>IFERROR(VLOOKUP(K7,Listas_Instrucciones!$C$2:$D$6,2,FALSE),"")</f>
        <v/>
      </c>
      <c r="P7" s="16" t="inlineStr">
        <is>
          <t>Abr-26</t>
        </is>
      </c>
      <c r="Q7" s="16">
        <f>COUNTIFS(Captación!$B$2:$B$101,"&gt;="&amp;DATE(2026,4,1),Captación!$B$2:$B$101,"&lt;"&amp;DATE(2026,5,1))</f>
        <v/>
      </c>
    </row>
    <row r="8">
      <c r="A8" s="23" t="inlineStr">
        <is>
          <t>Ingresos ponderados</t>
        </is>
      </c>
      <c r="B8" s="48">
        <f>SUM(Captación!AA2:AA101)</f>
        <v/>
      </c>
      <c r="D8" s="15" t="inlineStr">
        <is>
          <t>Negociación</t>
        </is>
      </c>
      <c r="E8" s="15">
        <f>COUNTIF(Captación!$D$2:$D$101,D8)</f>
        <v/>
      </c>
      <c r="F8" s="43">
        <f>SUMIF(Captación!$D$2:$D$101,D8,Captación!$T$2:$T$101)</f>
        <v/>
      </c>
      <c r="H8" s="15" t="inlineStr">
        <is>
          <t>Base de datos</t>
        </is>
      </c>
      <c r="I8" s="15">
        <f>COUNTIF(Captación!$U$2:$U$101,H8)</f>
        <v/>
      </c>
      <c r="K8" s="15" t="inlineStr">
        <is>
          <t>Elena Campos</t>
        </is>
      </c>
      <c r="L8" s="15">
        <f>COUNTIF(Captación!$C$2:$C$101,K8)</f>
        <v/>
      </c>
      <c r="M8" s="43">
        <f>SUMIF(Captación!$C$2:$C$101,K8,Captación!$T$2:$T$101)</f>
        <v/>
      </c>
      <c r="N8" s="15">
        <f>IFERROR(VLOOKUP(K8,Listas_Instrucciones!$C$2:$D$6,2,FALSE),"")</f>
        <v/>
      </c>
      <c r="P8" s="15" t="inlineStr">
        <is>
          <t>May-26</t>
        </is>
      </c>
      <c r="Q8" s="15">
        <f>COUNTIFS(Captación!$B$2:$B$101,"&gt;="&amp;DATE(2026,5,1),Captación!$B$2:$B$101,"&lt;"&amp;DATE(2026,6,1))</f>
        <v/>
      </c>
    </row>
    <row r="9">
      <c r="A9" s="20" t="inlineStr">
        <is>
          <t>Precio medio de inmueble</t>
        </is>
      </c>
      <c r="B9" s="49">
        <f>IFERROR(AVERAGE(Captación!Q2:Q101),0)</f>
        <v/>
      </c>
      <c r="D9" s="16" t="inlineStr">
        <is>
          <t>Captado</t>
        </is>
      </c>
      <c r="E9" s="16">
        <f>COUNTIF(Captación!$D$2:$D$101,D9)</f>
        <v/>
      </c>
      <c r="F9" s="45">
        <f>SUMIF(Captación!$D$2:$D$101,D9,Captación!$T$2:$T$101)</f>
        <v/>
      </c>
      <c r="H9" s="16" t="inlineStr">
        <is>
          <t>Recomendación</t>
        </is>
      </c>
      <c r="I9" s="16">
        <f>COUNTIF(Captación!$U$2:$U$101,H9)</f>
        <v/>
      </c>
      <c r="L9" s="32">
        <f>IF(K9="","",COUNTIF(Captación!$C$2:$C$101,K9))</f>
        <v/>
      </c>
      <c r="M9" s="42">
        <f>IF(K9="","",SUMIF(Captación!$C$2:$C$101,K9,Captación!$T$2:$T$101))</f>
        <v/>
      </c>
      <c r="N9" s="32">
        <f>IF(K9="","",IFERROR(VLOOKUP(K9,Listas_Instrucciones!$C$2:$D$6,2,FALSE),""))</f>
        <v/>
      </c>
      <c r="P9" s="16" t="inlineStr">
        <is>
          <t>Jun-26</t>
        </is>
      </c>
      <c r="Q9" s="16">
        <f>COUNTIFS(Captación!$B$2:$B$101,"&gt;="&amp;DATE(2026,6,1),Captación!$B$2:$B$101,"&lt;"&amp;DATE(2026,7,1))</f>
        <v/>
      </c>
    </row>
    <row r="10">
      <c r="A10" s="23" t="inlineStr">
        <is>
          <t>Oportunidades con alerta</t>
        </is>
      </c>
      <c r="B10" s="33">
        <f>COUNTIF(Captación!AC2:AC101,"CONTACTAR")</f>
        <v/>
      </c>
      <c r="D10" s="15" t="inlineStr">
        <is>
          <t>Descartado</t>
        </is>
      </c>
      <c r="E10" s="15">
        <f>COUNTIF(Captación!$D$2:$D$101,D10)</f>
        <v/>
      </c>
      <c r="F10" s="43">
        <f>SUMIF(Captación!$D$2:$D$101,D10,Captación!$T$2:$T$101)</f>
        <v/>
      </c>
      <c r="I10" s="34">
        <f>IF(H10="","",COUNTIF(Captación!$U$2:$U$101,H10))</f>
        <v/>
      </c>
      <c r="L10" s="34">
        <f>IF(K10="","",COUNTIF(Captación!$C$2:$C$101,K10))</f>
        <v/>
      </c>
      <c r="M10" s="41">
        <f>IF(K10="","",SUMIF(Captación!$C$2:$C$101,K10,Captación!$T$2:$T$101))</f>
        <v/>
      </c>
      <c r="N10" s="34">
        <f>IF(K10="","",IFERROR(VLOOKUP(K10,Listas_Instrucciones!$C$2:$D$6,2,FALSE),""))</f>
        <v/>
      </c>
      <c r="P10" s="15" t="inlineStr">
        <is>
          <t>Jul-26</t>
        </is>
      </c>
      <c r="Q10" s="15">
        <f>COUNTIFS(Captación!$B$2:$B$101,"&gt;="&amp;DATE(2026,7,1),Captación!$B$2:$B$101,"&lt;"&amp;DATE(2026,8,1))</f>
        <v/>
      </c>
    </row>
    <row r="11">
      <c r="B11" s="32">
        <f>IF(A11="","","")</f>
        <v/>
      </c>
      <c r="E11" s="32">
        <f>IF(D11="","",COUNTIF(Captación!$D$2:$D$101,D11))</f>
        <v/>
      </c>
      <c r="F11" s="42">
        <f>IF(D11="","",SUMIF(Captación!$D$2:$D$101,D11,Captación!$T$2:$T$101))</f>
        <v/>
      </c>
      <c r="I11" s="32">
        <f>IF(H11="","",COUNTIF(Captación!$U$2:$U$101,H11))</f>
        <v/>
      </c>
      <c r="L11" s="32">
        <f>IF(K11="","",COUNTIF(Captación!$C$2:$C$101,K11))</f>
        <v/>
      </c>
      <c r="M11" s="42">
        <f>IF(K11="","",SUMIF(Captación!$C$2:$C$101,K11,Captación!$T$2:$T$101))</f>
        <v/>
      </c>
      <c r="N11" s="32">
        <f>IF(K11="","",IFERROR(VLOOKUP(K11,Listas_Instrucciones!$C$2:$D$6,2,FALSE),""))</f>
        <v/>
      </c>
      <c r="P11" s="16" t="inlineStr">
        <is>
          <t>Ago-26</t>
        </is>
      </c>
      <c r="Q11" s="16">
        <f>COUNTIFS(Captación!$B$2:$B$101,"&gt;="&amp;DATE(2026,8,1),Captación!$B$2:$B$101,"&lt;"&amp;DATE(2026,9,1))</f>
        <v/>
      </c>
    </row>
    <row r="12">
      <c r="B12" s="32">
        <f>IF(A12="","","")</f>
        <v/>
      </c>
      <c r="E12" s="34">
        <f>IF(D12="","",COUNTIF(Captación!$D$2:$D$101,D12))</f>
        <v/>
      </c>
      <c r="F12" s="41">
        <f>IF(D12="","",SUMIF(Captación!$D$2:$D$101,D12,Captación!$T$2:$T$101))</f>
        <v/>
      </c>
      <c r="I12" s="34">
        <f>IF(H12="","",COUNTIF(Captación!$U$2:$U$101,H12))</f>
        <v/>
      </c>
      <c r="L12" s="34">
        <f>IF(K12="","",COUNTIF(Captación!$C$2:$C$101,K12))</f>
        <v/>
      </c>
      <c r="M12" s="41">
        <f>IF(K12="","",SUMIF(Captación!$C$2:$C$101,K12,Captación!$T$2:$T$101))</f>
        <v/>
      </c>
      <c r="N12" s="34">
        <f>IF(K12="","",IFERROR(VLOOKUP(K12,Listas_Instrucciones!$C$2:$D$6,2,FALSE),""))</f>
        <v/>
      </c>
      <c r="P12" s="15" t="inlineStr">
        <is>
          <t>Sep-26</t>
        </is>
      </c>
      <c r="Q12" s="15">
        <f>COUNTIFS(Captación!$B$2:$B$101,"&gt;="&amp;DATE(2026,9,1),Captación!$B$2:$B$101,"&lt;"&amp;DATE(2026,10,1))</f>
        <v/>
      </c>
    </row>
    <row r="13">
      <c r="B13" s="32">
        <f>IF(A13="","","")</f>
        <v/>
      </c>
      <c r="E13" s="32">
        <f>IF(D13="","",COUNTIF(Captación!$D$2:$D$101,D13))</f>
        <v/>
      </c>
      <c r="F13" s="42">
        <f>IF(D13="","",SUMIF(Captación!$D$2:$D$101,D13,Captación!$T$2:$T$101))</f>
        <v/>
      </c>
      <c r="I13" s="32">
        <f>IF(H13="","",COUNTIF(Captación!$U$2:$U$101,H13))</f>
        <v/>
      </c>
      <c r="L13" s="32">
        <f>IF(K13="","",COUNTIF(Captación!$C$2:$C$101,K13))</f>
        <v/>
      </c>
      <c r="M13" s="42">
        <f>IF(K13="","",SUMIF(Captación!$C$2:$C$101,K13,Captación!$T$2:$T$101))</f>
        <v/>
      </c>
      <c r="N13" s="32">
        <f>IF(K13="","",IFERROR(VLOOKUP(K13,Listas_Instrucciones!$C$2:$D$6,2,FALSE),""))</f>
        <v/>
      </c>
      <c r="P13" s="16" t="inlineStr">
        <is>
          <t>Oct-26</t>
        </is>
      </c>
      <c r="Q13" s="16">
        <f>COUNTIFS(Captación!$B$2:$B$101,"&gt;="&amp;DATE(2026,10,1),Captación!$B$2:$B$101,"&lt;"&amp;DATE(2026,11,1))</f>
        <v/>
      </c>
    </row>
    <row r="14">
      <c r="B14" s="32">
        <f>IF(A14="","","")</f>
        <v/>
      </c>
      <c r="E14" s="34">
        <f>IF(D14="","",COUNTIF(Captación!$D$2:$D$101,D14))</f>
        <v/>
      </c>
      <c r="F14" s="41">
        <f>IF(D14="","",SUMIF(Captación!$D$2:$D$101,D14,Captación!$T$2:$T$101))</f>
        <v/>
      </c>
      <c r="I14" s="34">
        <f>IF(H14="","",COUNTIF(Captación!$U$2:$U$101,H14))</f>
        <v/>
      </c>
      <c r="L14" s="34">
        <f>IF(K14="","",COUNTIF(Captación!$C$2:$C$101,K14))</f>
        <v/>
      </c>
      <c r="M14" s="41">
        <f>IF(K14="","",SUMIF(Captación!$C$2:$C$101,K14,Captación!$T$2:$T$101))</f>
        <v/>
      </c>
      <c r="N14" s="34">
        <f>IF(K14="","",IFERROR(VLOOKUP(K14,Listas_Instrucciones!$C$2:$D$6,2,FALSE),""))</f>
        <v/>
      </c>
      <c r="P14" s="15" t="inlineStr">
        <is>
          <t>Nov-26</t>
        </is>
      </c>
      <c r="Q14" s="15">
        <f>COUNTIFS(Captación!$B$2:$B$101,"&gt;="&amp;DATE(2026,11,1),Captación!$B$2:$B$101,"&lt;"&amp;DATE(2026,12,1))</f>
        <v/>
      </c>
    </row>
    <row r="15">
      <c r="B15" s="32">
        <f>IF(A15="","","")</f>
        <v/>
      </c>
      <c r="E15" s="32">
        <f>IF(D15="","",COUNTIF(Captación!$D$2:$D$101,D15))</f>
        <v/>
      </c>
      <c r="F15" s="42">
        <f>IF(D15="","",SUMIF(Captación!$D$2:$D$101,D15,Captación!$T$2:$T$101))</f>
        <v/>
      </c>
      <c r="I15" s="32">
        <f>IF(H15="","",COUNTIF(Captación!$U$2:$U$101,H15))</f>
        <v/>
      </c>
      <c r="L15" s="32">
        <f>IF(K15="","",COUNTIF(Captación!$C$2:$C$101,K15))</f>
        <v/>
      </c>
      <c r="M15" s="42">
        <f>IF(K15="","",SUMIF(Captación!$C$2:$C$101,K15,Captación!$T$2:$T$101))</f>
        <v/>
      </c>
      <c r="N15" s="32">
        <f>IF(K15="","",IFERROR(VLOOKUP(K15,Listas_Instrucciones!$C$2:$D$6,2,FALSE),""))</f>
        <v/>
      </c>
      <c r="P15" s="16" t="inlineStr">
        <is>
          <t>Dic-26</t>
        </is>
      </c>
      <c r="Q15" s="16">
        <f>COUNTIFS(Captación!$B$2:$B$101,"&gt;="&amp;DATE(2026,12,1),Captación!$B$2:$B$101,"&lt;"&amp;DATE(2027,1,1))</f>
        <v/>
      </c>
    </row>
    <row r="16">
      <c r="B16" s="32">
        <f>IF(A16="","","")</f>
        <v/>
      </c>
      <c r="E16" s="34">
        <f>IF(D16="","",COUNTIF(Captación!$D$2:$D$101,D16))</f>
        <v/>
      </c>
      <c r="F16" s="41">
        <f>IF(D16="","",SUMIF(Captación!$D$2:$D$101,D16,Captación!$T$2:$T$101))</f>
        <v/>
      </c>
      <c r="I16" s="34">
        <f>IF(H16="","",COUNTIF(Captación!$U$2:$U$101,H16))</f>
        <v/>
      </c>
      <c r="L16" s="34">
        <f>IF(K16="","",COUNTIF(Captación!$C$2:$C$101,K16))</f>
        <v/>
      </c>
      <c r="M16" s="41">
        <f>IF(K16="","",SUMIF(Captación!$C$2:$C$101,K16,Captación!$T$2:$T$101))</f>
        <v/>
      </c>
      <c r="N16" s="34">
        <f>IF(K16="","",IFERROR(VLOOKUP(K16,Listas_Instrucciones!$C$2:$D$6,2,FALSE),""))</f>
        <v/>
      </c>
      <c r="Q16" s="35">
        <f>IF(P16="","",0)</f>
        <v/>
      </c>
    </row>
    <row r="17">
      <c r="B17" s="32">
        <f>IF(A17="","","")</f>
        <v/>
      </c>
      <c r="E17" s="32">
        <f>IF(D17="","",COUNTIF(Captación!$D$2:$D$101,D17))</f>
        <v/>
      </c>
      <c r="F17" s="42">
        <f>IF(D17="","",SUMIF(Captación!$D$2:$D$101,D17,Captación!$T$2:$T$101))</f>
        <v/>
      </c>
      <c r="I17" s="32">
        <f>IF(H17="","",COUNTIF(Captación!$U$2:$U$101,H17))</f>
        <v/>
      </c>
      <c r="L17" s="32">
        <f>IF(K17="","",COUNTIF(Captación!$C$2:$C$101,K17))</f>
        <v/>
      </c>
      <c r="M17" s="42">
        <f>IF(K17="","",SUMIF(Captación!$C$2:$C$101,K17,Captación!$T$2:$T$101))</f>
        <v/>
      </c>
      <c r="N17" s="32">
        <f>IF(K17="","",IFERROR(VLOOKUP(K17,Listas_Instrucciones!$C$2:$D$6,2,FALSE),""))</f>
        <v/>
      </c>
      <c r="Q17" s="36">
        <f>IF(P17="","",0)</f>
        <v/>
      </c>
    </row>
    <row r="18">
      <c r="B18" s="32">
        <f>IF(A18="","","")</f>
        <v/>
      </c>
      <c r="E18" s="34">
        <f>IF(D18="","",COUNTIF(Captación!$D$2:$D$101,D18))</f>
        <v/>
      </c>
      <c r="F18" s="41">
        <f>IF(D18="","",SUMIF(Captación!$D$2:$D$101,D18,Captación!$T$2:$T$101))</f>
        <v/>
      </c>
      <c r="I18" s="34">
        <f>IF(H18="","",COUNTIF(Captación!$U$2:$U$101,H18))</f>
        <v/>
      </c>
      <c r="L18" s="34">
        <f>IF(K18="","",COUNTIF(Captación!$C$2:$C$101,K18))</f>
        <v/>
      </c>
      <c r="M18" s="41">
        <f>IF(K18="","",SUMIF(Captación!$C$2:$C$101,K18,Captación!$T$2:$T$101))</f>
        <v/>
      </c>
      <c r="N18" s="34">
        <f>IF(K18="","",IFERROR(VLOOKUP(K18,Listas_Instrucciones!$C$2:$D$6,2,FALSE),""))</f>
        <v/>
      </c>
      <c r="Q18" s="35">
        <f>IF(P18="","",0)</f>
        <v/>
      </c>
    </row>
    <row r="19">
      <c r="B19" s="32">
        <f>IF(A19="","","")</f>
        <v/>
      </c>
      <c r="E19" s="32">
        <f>IF(D19="","",COUNTIF(Captación!$D$2:$D$101,D19))</f>
        <v/>
      </c>
      <c r="F19" s="42">
        <f>IF(D19="","",SUMIF(Captación!$D$2:$D$101,D19,Captación!$T$2:$T$101))</f>
        <v/>
      </c>
      <c r="I19" s="32">
        <f>IF(H19="","",COUNTIF(Captación!$U$2:$U$101,H19))</f>
        <v/>
      </c>
      <c r="L19" s="32">
        <f>IF(K19="","",COUNTIF(Captación!$C$2:$C$101,K19))</f>
        <v/>
      </c>
      <c r="M19" s="42">
        <f>IF(K19="","",SUMIF(Captación!$C$2:$C$101,K19,Captación!$T$2:$T$101))</f>
        <v/>
      </c>
      <c r="N19" s="32">
        <f>IF(K19="","",IFERROR(VLOOKUP(K19,Listas_Instrucciones!$C$2:$D$6,2,FALSE),""))</f>
        <v/>
      </c>
      <c r="Q19" s="36">
        <f>IF(P19="","",0)</f>
        <v/>
      </c>
    </row>
    <row r="20">
      <c r="B20" s="32">
        <f>IF(A20="","","")</f>
        <v/>
      </c>
      <c r="E20" s="34">
        <f>IF(D20="","",COUNTIF(Captación!$D$2:$D$101,D20))</f>
        <v/>
      </c>
      <c r="F20" s="41">
        <f>IF(D20="","",SUMIF(Captación!$D$2:$D$101,D20,Captación!$T$2:$T$101))</f>
        <v/>
      </c>
      <c r="I20" s="34">
        <f>IF(H20="","",COUNTIF(Captación!$U$2:$U$101,H20))</f>
        <v/>
      </c>
      <c r="L20" s="34">
        <f>IF(K20="","",COUNTIF(Captación!$C$2:$C$101,K20))</f>
        <v/>
      </c>
      <c r="M20" s="41">
        <f>IF(K20="","",SUMIF(Captación!$C$2:$C$101,K20,Captación!$T$2:$T$101))</f>
        <v/>
      </c>
      <c r="N20" s="34">
        <f>IF(K20="","",IFERROR(VLOOKUP(K20,Listas_Instrucciones!$C$2:$D$6,2,FALSE),""))</f>
        <v/>
      </c>
      <c r="Q20" s="35">
        <f>IF(P20="","",0)</f>
        <v/>
      </c>
    </row>
    <row r="21">
      <c r="B21" s="32">
        <f>IF(A21="","","")</f>
        <v/>
      </c>
      <c r="E21" s="32">
        <f>IF(D21="","",COUNTIF(Captación!$D$2:$D$101,D21))</f>
        <v/>
      </c>
      <c r="F21" s="42">
        <f>IF(D21="","",SUMIF(Captación!$D$2:$D$101,D21,Captación!$T$2:$T$101))</f>
        <v/>
      </c>
      <c r="I21" s="32">
        <f>IF(H21="","",COUNTIF(Captación!$U$2:$U$101,H21))</f>
        <v/>
      </c>
      <c r="L21" s="32">
        <f>IF(K21="","",COUNTIF(Captación!$C$2:$C$101,K21))</f>
        <v/>
      </c>
      <c r="M21" s="42">
        <f>IF(K21="","",SUMIF(Captación!$C$2:$C$101,K21,Captación!$T$2:$T$101))</f>
        <v/>
      </c>
      <c r="N21" s="32">
        <f>IF(K21="","",IFERROR(VLOOKUP(K21,Listas_Instrucciones!$C$2:$D$6,2,FALSE),""))</f>
        <v/>
      </c>
      <c r="Q21" s="36">
        <f>IF(P21="","",0)</f>
        <v/>
      </c>
    </row>
    <row r="22">
      <c r="B22" s="32">
        <f>IF(A22="","","")</f>
        <v/>
      </c>
      <c r="E22" s="34">
        <f>IF(D22="","",COUNTIF(Captación!$D$2:$D$101,D22))</f>
        <v/>
      </c>
      <c r="F22" s="41">
        <f>IF(D22="","",SUMIF(Captación!$D$2:$D$101,D22,Captación!$T$2:$T$101))</f>
        <v/>
      </c>
      <c r="I22" s="34">
        <f>IF(H22="","",COUNTIF(Captación!$U$2:$U$101,H22))</f>
        <v/>
      </c>
      <c r="L22" s="34">
        <f>IF(K22="","",COUNTIF(Captación!$C$2:$C$101,K22))</f>
        <v/>
      </c>
      <c r="M22" s="41">
        <f>IF(K22="","",SUMIF(Captación!$C$2:$C$101,K22,Captación!$T$2:$T$101))</f>
        <v/>
      </c>
      <c r="N22" s="34">
        <f>IF(K22="","",IFERROR(VLOOKUP(K22,Listas_Instrucciones!$C$2:$D$6,2,FALSE),""))</f>
        <v/>
      </c>
      <c r="Q22" s="35">
        <f>IF(P22="","",0)</f>
        <v/>
      </c>
    </row>
    <row r="23">
      <c r="B23" s="32">
        <f>IF(A23="","","")</f>
        <v/>
      </c>
      <c r="E23" s="32">
        <f>IF(D23="","",COUNTIF(Captación!$D$2:$D$101,D23))</f>
        <v/>
      </c>
      <c r="F23" s="42">
        <f>IF(D23="","",SUMIF(Captación!$D$2:$D$101,D23,Captación!$T$2:$T$101))</f>
        <v/>
      </c>
      <c r="I23" s="32">
        <f>IF(H23="","",COUNTIF(Captación!$U$2:$U$101,H23))</f>
        <v/>
      </c>
      <c r="L23" s="32">
        <f>IF(K23="","",COUNTIF(Captación!$C$2:$C$101,K23))</f>
        <v/>
      </c>
      <c r="M23" s="42">
        <f>IF(K23="","",SUMIF(Captación!$C$2:$C$101,K23,Captación!$T$2:$T$101))</f>
        <v/>
      </c>
      <c r="N23" s="32">
        <f>IF(K23="","",IFERROR(VLOOKUP(K23,Listas_Instrucciones!$C$2:$D$6,2,FALSE),""))</f>
        <v/>
      </c>
      <c r="Q23" s="36">
        <f>IF(P23="","",0)</f>
        <v/>
      </c>
    </row>
    <row r="24">
      <c r="B24" s="32">
        <f>IF(A24="","","")</f>
        <v/>
      </c>
      <c r="E24" s="34">
        <f>IF(D24="","",COUNTIF(Captación!$D$2:$D$101,D24))</f>
        <v/>
      </c>
      <c r="F24" s="41">
        <f>IF(D24="","",SUMIF(Captación!$D$2:$D$101,D24,Captación!$T$2:$T$101))</f>
        <v/>
      </c>
      <c r="I24" s="34">
        <f>IF(H24="","",COUNTIF(Captación!$U$2:$U$101,H24))</f>
        <v/>
      </c>
      <c r="L24" s="34">
        <f>IF(K24="","",COUNTIF(Captación!$C$2:$C$101,K24))</f>
        <v/>
      </c>
      <c r="M24" s="41">
        <f>IF(K24="","",SUMIF(Captación!$C$2:$C$101,K24,Captación!$T$2:$T$101))</f>
        <v/>
      </c>
      <c r="N24" s="34">
        <f>IF(K24="","",IFERROR(VLOOKUP(K24,Listas_Instrucciones!$C$2:$D$6,2,FALSE),""))</f>
        <v/>
      </c>
      <c r="Q24" s="35">
        <f>IF(P24="","",0)</f>
        <v/>
      </c>
    </row>
    <row r="25">
      <c r="B25" s="32">
        <f>IF(A25="","","")</f>
        <v/>
      </c>
      <c r="E25" s="32">
        <f>IF(D25="","",COUNTIF(Captación!$D$2:$D$101,D25))</f>
        <v/>
      </c>
      <c r="F25" s="42">
        <f>IF(D25="","",SUMIF(Captación!$D$2:$D$101,D25,Captación!$T$2:$T$101))</f>
        <v/>
      </c>
      <c r="I25" s="32">
        <f>IF(H25="","",COUNTIF(Captación!$U$2:$U$101,H25))</f>
        <v/>
      </c>
      <c r="L25" s="32">
        <f>IF(K25="","",COUNTIF(Captación!$C$2:$C$101,K25))</f>
        <v/>
      </c>
      <c r="M25" s="42">
        <f>IF(K25="","",SUMIF(Captación!$C$2:$C$101,K25,Captación!$T$2:$T$101))</f>
        <v/>
      </c>
      <c r="N25" s="32">
        <f>IF(K25="","",IFERROR(VLOOKUP(K25,Listas_Instrucciones!$C$2:$D$6,2,FALSE),""))</f>
        <v/>
      </c>
      <c r="Q25" s="36">
        <f>IF(P25="","",0)</f>
        <v/>
      </c>
    </row>
    <row r="26">
      <c r="B26" s="32">
        <f>IF(A26="","","")</f>
        <v/>
      </c>
      <c r="E26" s="34">
        <f>IF(D26="","",COUNTIF(Captación!$D$2:$D$101,D26))</f>
        <v/>
      </c>
      <c r="F26" s="41">
        <f>IF(D26="","",SUMIF(Captación!$D$2:$D$101,D26,Captación!$T$2:$T$101))</f>
        <v/>
      </c>
      <c r="I26" s="34">
        <f>IF(H26="","",COUNTIF(Captación!$U$2:$U$101,H26))</f>
        <v/>
      </c>
      <c r="L26" s="34">
        <f>IF(K26="","",COUNTIF(Captación!$C$2:$C$101,K26))</f>
        <v/>
      </c>
      <c r="M26" s="41">
        <f>IF(K26="","",SUMIF(Captación!$C$2:$C$101,K26,Captación!$T$2:$T$101))</f>
        <v/>
      </c>
      <c r="N26" s="34">
        <f>IF(K26="","",IFERROR(VLOOKUP(K26,Listas_Instrucciones!$C$2:$D$6,2,FALSE),""))</f>
        <v/>
      </c>
      <c r="Q26" s="35">
        <f>IF(P26="","",0)</f>
        <v/>
      </c>
    </row>
    <row r="27">
      <c r="B27" s="32">
        <f>IF(A27="","","")</f>
        <v/>
      </c>
      <c r="E27" s="32">
        <f>IF(D27="","",COUNTIF(Captación!$D$2:$D$101,D27))</f>
        <v/>
      </c>
      <c r="F27" s="42">
        <f>IF(D27="","",SUMIF(Captación!$D$2:$D$101,D27,Captación!$T$2:$T$101))</f>
        <v/>
      </c>
      <c r="I27" s="32">
        <f>IF(H27="","",COUNTIF(Captación!$U$2:$U$101,H27))</f>
        <v/>
      </c>
      <c r="L27" s="32">
        <f>IF(K27="","",COUNTIF(Captación!$C$2:$C$101,K27))</f>
        <v/>
      </c>
      <c r="M27" s="42">
        <f>IF(K27="","",SUMIF(Captación!$C$2:$C$101,K27,Captación!$T$2:$T$101))</f>
        <v/>
      </c>
      <c r="N27" s="32">
        <f>IF(K27="","",IFERROR(VLOOKUP(K27,Listas_Instrucciones!$C$2:$D$6,2,FALSE),""))</f>
        <v/>
      </c>
      <c r="Q27" s="36">
        <f>IF(P27="","",0)</f>
        <v/>
      </c>
    </row>
    <row r="28">
      <c r="B28" s="32">
        <f>IF(A28="","","")</f>
        <v/>
      </c>
      <c r="E28" s="34">
        <f>IF(D28="","",COUNTIF(Captación!$D$2:$D$101,D28))</f>
        <v/>
      </c>
      <c r="F28" s="41">
        <f>IF(D28="","",SUMIF(Captación!$D$2:$D$101,D28,Captación!$T$2:$T$101))</f>
        <v/>
      </c>
      <c r="I28" s="34">
        <f>IF(H28="","",COUNTIF(Captación!$U$2:$U$101,H28))</f>
        <v/>
      </c>
      <c r="L28" s="34">
        <f>IF(K28="","",COUNTIF(Captación!$C$2:$C$101,K28))</f>
        <v/>
      </c>
      <c r="M28" s="41">
        <f>IF(K28="","",SUMIF(Captación!$C$2:$C$101,K28,Captación!$T$2:$T$101))</f>
        <v/>
      </c>
      <c r="N28" s="34">
        <f>IF(K28="","",IFERROR(VLOOKUP(K28,Listas_Instrucciones!$C$2:$D$6,2,FALSE),""))</f>
        <v/>
      </c>
      <c r="Q28" s="35">
        <f>IF(P28="","",0)</f>
        <v/>
      </c>
    </row>
    <row r="29">
      <c r="B29" s="32">
        <f>IF(A29="","","")</f>
        <v/>
      </c>
      <c r="E29" s="32">
        <f>IF(D29="","",COUNTIF(Captación!$D$2:$D$101,D29))</f>
        <v/>
      </c>
      <c r="F29" s="42">
        <f>IF(D29="","",SUMIF(Captación!$D$2:$D$101,D29,Captación!$T$2:$T$101))</f>
        <v/>
      </c>
      <c r="I29" s="32">
        <f>IF(H29="","",COUNTIF(Captación!$U$2:$U$101,H29))</f>
        <v/>
      </c>
      <c r="L29" s="32">
        <f>IF(K29="","",COUNTIF(Captación!$C$2:$C$101,K29))</f>
        <v/>
      </c>
      <c r="M29" s="42">
        <f>IF(K29="","",SUMIF(Captación!$C$2:$C$101,K29,Captación!$T$2:$T$101))</f>
        <v/>
      </c>
      <c r="N29" s="32">
        <f>IF(K29="","",IFERROR(VLOOKUP(K29,Listas_Instrucciones!$C$2:$D$6,2,FALSE),""))</f>
        <v/>
      </c>
      <c r="Q29" s="36">
        <f>IF(P29="","",0)</f>
        <v/>
      </c>
    </row>
    <row r="30">
      <c r="B30" s="32">
        <f>IF(A30="","","")</f>
        <v/>
      </c>
      <c r="E30" s="34">
        <f>IF(D30="","",COUNTIF(Captación!$D$2:$D$101,D30))</f>
        <v/>
      </c>
      <c r="F30" s="41">
        <f>IF(D30="","",SUMIF(Captación!$D$2:$D$101,D30,Captación!$T$2:$T$101))</f>
        <v/>
      </c>
      <c r="I30" s="34">
        <f>IF(H30="","",COUNTIF(Captación!$U$2:$U$101,H30))</f>
        <v/>
      </c>
      <c r="L30" s="34">
        <f>IF(K30="","",COUNTIF(Captación!$C$2:$C$101,K30))</f>
        <v/>
      </c>
      <c r="M30" s="41">
        <f>IF(K30="","",SUMIF(Captación!$C$2:$C$101,K30,Captación!$T$2:$T$101))</f>
        <v/>
      </c>
      <c r="N30" s="34">
        <f>IF(K30="","",IFERROR(VLOOKUP(K30,Listas_Instrucciones!$C$2:$D$6,2,FALSE),""))</f>
        <v/>
      </c>
      <c r="Q30" s="35">
        <f>IF(P30="","",0)</f>
        <v/>
      </c>
    </row>
    <row r="31">
      <c r="B31" s="32">
        <f>IF(A31="","","")</f>
        <v/>
      </c>
      <c r="E31" s="32">
        <f>IF(D31="","",COUNTIF(Captación!$D$2:$D$101,D31))</f>
        <v/>
      </c>
      <c r="F31" s="42">
        <f>IF(D31="","",SUMIF(Captación!$D$2:$D$101,D31,Captación!$T$2:$T$101))</f>
        <v/>
      </c>
      <c r="I31" s="32">
        <f>IF(H31="","",COUNTIF(Captación!$U$2:$U$101,H31))</f>
        <v/>
      </c>
      <c r="L31" s="32">
        <f>IF(K31="","",COUNTIF(Captación!$C$2:$C$101,K31))</f>
        <v/>
      </c>
      <c r="M31" s="42">
        <f>IF(K31="","",SUMIF(Captación!$C$2:$C$101,K31,Captación!$T$2:$T$101))</f>
        <v/>
      </c>
      <c r="N31" s="32">
        <f>IF(K31="","",IFERROR(VLOOKUP(K31,Listas_Instrucciones!$C$2:$D$6,2,FALSE),""))</f>
        <v/>
      </c>
      <c r="Q31" s="36">
        <f>IF(P31="","",0)</f>
        <v/>
      </c>
    </row>
    <row r="32">
      <c r="B32" s="32">
        <f>IF(A32="","","")</f>
        <v/>
      </c>
      <c r="E32" s="34">
        <f>IF(D32="","",COUNTIF(Captación!$D$2:$D$101,D32))</f>
        <v/>
      </c>
      <c r="F32" s="41">
        <f>IF(D32="","",SUMIF(Captación!$D$2:$D$101,D32,Captación!$T$2:$T$101))</f>
        <v/>
      </c>
      <c r="I32" s="34">
        <f>IF(H32="","",COUNTIF(Captación!$U$2:$U$101,H32))</f>
        <v/>
      </c>
      <c r="L32" s="34">
        <f>IF(K32="","",COUNTIF(Captación!$C$2:$C$101,K32))</f>
        <v/>
      </c>
      <c r="M32" s="41">
        <f>IF(K32="","",SUMIF(Captación!$C$2:$C$101,K32,Captación!$T$2:$T$101))</f>
        <v/>
      </c>
      <c r="N32" s="34">
        <f>IF(K32="","",IFERROR(VLOOKUP(K32,Listas_Instrucciones!$C$2:$D$6,2,FALSE),""))</f>
        <v/>
      </c>
      <c r="Q32" s="35">
        <f>IF(P32="","",0)</f>
        <v/>
      </c>
    </row>
    <row r="33">
      <c r="B33" s="32">
        <f>IF(A33="","","")</f>
        <v/>
      </c>
      <c r="E33" s="32">
        <f>IF(D33="","",COUNTIF(Captación!$D$2:$D$101,D33))</f>
        <v/>
      </c>
      <c r="F33" s="42">
        <f>IF(D33="","",SUMIF(Captación!$D$2:$D$101,D33,Captación!$T$2:$T$101))</f>
        <v/>
      </c>
      <c r="I33" s="32">
        <f>IF(H33="","",COUNTIF(Captación!$U$2:$U$101,H33))</f>
        <v/>
      </c>
      <c r="L33" s="32">
        <f>IF(K33="","",COUNTIF(Captación!$C$2:$C$101,K33))</f>
        <v/>
      </c>
      <c r="M33" s="42">
        <f>IF(K33="","",SUMIF(Captación!$C$2:$C$101,K33,Captación!$T$2:$T$101))</f>
        <v/>
      </c>
      <c r="N33" s="32">
        <f>IF(K33="","",IFERROR(VLOOKUP(K33,Listas_Instrucciones!$C$2:$D$6,2,FALSE),""))</f>
        <v/>
      </c>
      <c r="Q33" s="36">
        <f>IF(P33="","",0)</f>
        <v/>
      </c>
    </row>
    <row r="34">
      <c r="B34" s="32">
        <f>IF(A34="","","")</f>
        <v/>
      </c>
      <c r="E34" s="34">
        <f>IF(D34="","",COUNTIF(Captación!$D$2:$D$101,D34))</f>
        <v/>
      </c>
      <c r="F34" s="41">
        <f>IF(D34="","",SUMIF(Captación!$D$2:$D$101,D34,Captación!$T$2:$T$101))</f>
        <v/>
      </c>
      <c r="I34" s="34">
        <f>IF(H34="","",COUNTIF(Captación!$U$2:$U$101,H34))</f>
        <v/>
      </c>
      <c r="L34" s="34">
        <f>IF(K34="","",COUNTIF(Captación!$C$2:$C$101,K34))</f>
        <v/>
      </c>
      <c r="M34" s="41">
        <f>IF(K34="","",SUMIF(Captación!$C$2:$C$101,K34,Captación!$T$2:$T$101))</f>
        <v/>
      </c>
      <c r="N34" s="34">
        <f>IF(K34="","",IFERROR(VLOOKUP(K34,Listas_Instrucciones!$C$2:$D$6,2,FALSE),""))</f>
        <v/>
      </c>
      <c r="Q34" s="35">
        <f>IF(P34="","",0)</f>
        <v/>
      </c>
    </row>
    <row r="35">
      <c r="B35" s="32">
        <f>IF(A35="","","")</f>
        <v/>
      </c>
      <c r="E35" s="32">
        <f>IF(D35="","",COUNTIF(Captación!$D$2:$D$101,D35))</f>
        <v/>
      </c>
      <c r="F35" s="42">
        <f>IF(D35="","",SUMIF(Captación!$D$2:$D$101,D35,Captación!$T$2:$T$101))</f>
        <v/>
      </c>
      <c r="I35" s="32">
        <f>IF(H35="","",COUNTIF(Captación!$U$2:$U$101,H35))</f>
        <v/>
      </c>
      <c r="L35" s="32">
        <f>IF(K35="","",COUNTIF(Captación!$C$2:$C$101,K35))</f>
        <v/>
      </c>
      <c r="M35" s="42">
        <f>IF(K35="","",SUMIF(Captación!$C$2:$C$101,K35,Captación!$T$2:$T$101))</f>
        <v/>
      </c>
      <c r="N35" s="32">
        <f>IF(K35="","",IFERROR(VLOOKUP(K35,Listas_Instrucciones!$C$2:$D$6,2,FALSE),""))</f>
        <v/>
      </c>
      <c r="Q35" s="36">
        <f>IF(P35="","",0)</f>
        <v/>
      </c>
    </row>
    <row r="36">
      <c r="B36" s="32">
        <f>IF(A36="","","")</f>
        <v/>
      </c>
      <c r="E36" s="34">
        <f>IF(D36="","",COUNTIF(Captación!$D$2:$D$101,D36))</f>
        <v/>
      </c>
      <c r="F36" s="41">
        <f>IF(D36="","",SUMIF(Captación!$D$2:$D$101,D36,Captación!$T$2:$T$101))</f>
        <v/>
      </c>
      <c r="I36" s="34">
        <f>IF(H36="","",COUNTIF(Captación!$U$2:$U$101,H36))</f>
        <v/>
      </c>
      <c r="L36" s="34">
        <f>IF(K36="","",COUNTIF(Captación!$C$2:$C$101,K36))</f>
        <v/>
      </c>
      <c r="M36" s="41">
        <f>IF(K36="","",SUMIF(Captación!$C$2:$C$101,K36,Captación!$T$2:$T$101))</f>
        <v/>
      </c>
      <c r="N36" s="34">
        <f>IF(K36="","",IFERROR(VLOOKUP(K36,Listas_Instrucciones!$C$2:$D$6,2,FALSE),""))</f>
        <v/>
      </c>
      <c r="Q36" s="35">
        <f>IF(P36="","",0)</f>
        <v/>
      </c>
    </row>
    <row r="37">
      <c r="B37" s="32">
        <f>IF(A37="","","")</f>
        <v/>
      </c>
      <c r="E37" s="32">
        <f>IF(D37="","",COUNTIF(Captación!$D$2:$D$101,D37))</f>
        <v/>
      </c>
      <c r="F37" s="42">
        <f>IF(D37="","",SUMIF(Captación!$D$2:$D$101,D37,Captación!$T$2:$T$101))</f>
        <v/>
      </c>
      <c r="I37" s="32">
        <f>IF(H37="","",COUNTIF(Captación!$U$2:$U$101,H37))</f>
        <v/>
      </c>
      <c r="L37" s="32">
        <f>IF(K37="","",COUNTIF(Captación!$C$2:$C$101,K37))</f>
        <v/>
      </c>
      <c r="M37" s="42">
        <f>IF(K37="","",SUMIF(Captación!$C$2:$C$101,K37,Captación!$T$2:$T$101))</f>
        <v/>
      </c>
      <c r="N37" s="32">
        <f>IF(K37="","",IFERROR(VLOOKUP(K37,Listas_Instrucciones!$C$2:$D$6,2,FALSE),""))</f>
        <v/>
      </c>
      <c r="Q37" s="36">
        <f>IF(P37="","",0)</f>
        <v/>
      </c>
    </row>
    <row r="38">
      <c r="B38" s="32">
        <f>IF(A38="","","")</f>
        <v/>
      </c>
      <c r="E38" s="34">
        <f>IF(D38="","",COUNTIF(Captación!$D$2:$D$101,D38))</f>
        <v/>
      </c>
      <c r="F38" s="41">
        <f>IF(D38="","",SUMIF(Captación!$D$2:$D$101,D38,Captación!$T$2:$T$101))</f>
        <v/>
      </c>
      <c r="I38" s="34">
        <f>IF(H38="","",COUNTIF(Captación!$U$2:$U$101,H38))</f>
        <v/>
      </c>
      <c r="L38" s="34">
        <f>IF(K38="","",COUNTIF(Captación!$C$2:$C$101,K38))</f>
        <v/>
      </c>
      <c r="M38" s="41">
        <f>IF(K38="","",SUMIF(Captación!$C$2:$C$101,K38,Captación!$T$2:$T$101))</f>
        <v/>
      </c>
      <c r="N38" s="34">
        <f>IF(K38="","",IFERROR(VLOOKUP(K38,Listas_Instrucciones!$C$2:$D$6,2,FALSE),""))</f>
        <v/>
      </c>
      <c r="Q38" s="35">
        <f>IF(P38="","",0)</f>
        <v/>
      </c>
    </row>
    <row r="39">
      <c r="B39" s="32">
        <f>IF(A39="","","")</f>
        <v/>
      </c>
      <c r="E39" s="32">
        <f>IF(D39="","",COUNTIF(Captación!$D$2:$D$101,D39))</f>
        <v/>
      </c>
      <c r="F39" s="42">
        <f>IF(D39="","",SUMIF(Captación!$D$2:$D$101,D39,Captación!$T$2:$T$101))</f>
        <v/>
      </c>
      <c r="I39" s="32">
        <f>IF(H39="","",COUNTIF(Captación!$U$2:$U$101,H39))</f>
        <v/>
      </c>
      <c r="L39" s="32">
        <f>IF(K39="","",COUNTIF(Captación!$C$2:$C$101,K39))</f>
        <v/>
      </c>
      <c r="M39" s="42">
        <f>IF(K39="","",SUMIF(Captación!$C$2:$C$101,K39,Captación!$T$2:$T$101))</f>
        <v/>
      </c>
      <c r="N39" s="32">
        <f>IF(K39="","",IFERROR(VLOOKUP(K39,Listas_Instrucciones!$C$2:$D$6,2,FALSE),""))</f>
        <v/>
      </c>
      <c r="Q39" s="36">
        <f>IF(P39="","",0)</f>
        <v/>
      </c>
    </row>
    <row r="40">
      <c r="B40" s="32">
        <f>IF(A40="","","")</f>
        <v/>
      </c>
      <c r="E40" s="34">
        <f>IF(D40="","",COUNTIF(Captación!$D$2:$D$101,D40))</f>
        <v/>
      </c>
      <c r="F40" s="41">
        <f>IF(D40="","",SUMIF(Captación!$D$2:$D$101,D40,Captación!$T$2:$T$101))</f>
        <v/>
      </c>
      <c r="I40" s="34">
        <f>IF(H40="","",COUNTIF(Captación!$U$2:$U$101,H40))</f>
        <v/>
      </c>
      <c r="L40" s="34">
        <f>IF(K40="","",COUNTIF(Captación!$C$2:$C$101,K40))</f>
        <v/>
      </c>
      <c r="M40" s="41">
        <f>IF(K40="","",SUMIF(Captación!$C$2:$C$101,K40,Captación!$T$2:$T$101))</f>
        <v/>
      </c>
      <c r="N40" s="34">
        <f>IF(K40="","",IFERROR(VLOOKUP(K40,Listas_Instrucciones!$C$2:$D$6,2,FALSE),""))</f>
        <v/>
      </c>
      <c r="Q40" s="35">
        <f>IF(P40="","",0)</f>
        <v/>
      </c>
    </row>
    <row r="41">
      <c r="B41" s="32">
        <f>IF(A41="","","")</f>
        <v/>
      </c>
      <c r="E41" s="32">
        <f>IF(D41="","",COUNTIF(Captación!$D$2:$D$101,D41))</f>
        <v/>
      </c>
      <c r="F41" s="42">
        <f>IF(D41="","",SUMIF(Captación!$D$2:$D$101,D41,Captación!$T$2:$T$101))</f>
        <v/>
      </c>
      <c r="I41" s="32">
        <f>IF(H41="","",COUNTIF(Captación!$U$2:$U$101,H41))</f>
        <v/>
      </c>
      <c r="L41" s="32">
        <f>IF(K41="","",COUNTIF(Captación!$C$2:$C$101,K41))</f>
        <v/>
      </c>
      <c r="M41" s="42">
        <f>IF(K41="","",SUMIF(Captación!$C$2:$C$101,K41,Captación!$T$2:$T$101))</f>
        <v/>
      </c>
      <c r="N41" s="32">
        <f>IF(K41="","",IFERROR(VLOOKUP(K41,Listas_Instrucciones!$C$2:$D$6,2,FALSE),""))</f>
        <v/>
      </c>
      <c r="Q41" s="36">
        <f>IF(P41="","",0)</f>
        <v/>
      </c>
    </row>
    <row r="42">
      <c r="B42" s="32">
        <f>IF(A42="","","")</f>
        <v/>
      </c>
      <c r="E42" s="34">
        <f>IF(D42="","",COUNTIF(Captación!$D$2:$D$101,D42))</f>
        <v/>
      </c>
      <c r="F42" s="41">
        <f>IF(D42="","",SUMIF(Captación!$D$2:$D$101,D42,Captación!$T$2:$T$101))</f>
        <v/>
      </c>
      <c r="I42" s="34">
        <f>IF(H42="","",COUNTIF(Captación!$U$2:$U$101,H42))</f>
        <v/>
      </c>
      <c r="L42" s="34">
        <f>IF(K42="","",COUNTIF(Captación!$C$2:$C$101,K42))</f>
        <v/>
      </c>
      <c r="M42" s="41">
        <f>IF(K42="","",SUMIF(Captación!$C$2:$C$101,K42,Captación!$T$2:$T$101))</f>
        <v/>
      </c>
      <c r="N42" s="34">
        <f>IF(K42="","",IFERROR(VLOOKUP(K42,Listas_Instrucciones!$C$2:$D$6,2,FALSE),""))</f>
        <v/>
      </c>
      <c r="Q42" s="35">
        <f>IF(P42="","",0)</f>
        <v/>
      </c>
    </row>
    <row r="43">
      <c r="B43" s="32">
        <f>IF(A43="","","")</f>
        <v/>
      </c>
      <c r="E43" s="32">
        <f>IF(D43="","",COUNTIF(Captación!$D$2:$D$101,D43))</f>
        <v/>
      </c>
      <c r="F43" s="42">
        <f>IF(D43="","",SUMIF(Captación!$D$2:$D$101,D43,Captación!$T$2:$T$101))</f>
        <v/>
      </c>
      <c r="I43" s="32">
        <f>IF(H43="","",COUNTIF(Captación!$U$2:$U$101,H43))</f>
        <v/>
      </c>
      <c r="L43" s="32">
        <f>IF(K43="","",COUNTIF(Captación!$C$2:$C$101,K43))</f>
        <v/>
      </c>
      <c r="M43" s="42">
        <f>IF(K43="","",SUMIF(Captación!$C$2:$C$101,K43,Captación!$T$2:$T$101))</f>
        <v/>
      </c>
      <c r="N43" s="32">
        <f>IF(K43="","",IFERROR(VLOOKUP(K43,Listas_Instrucciones!$C$2:$D$6,2,FALSE),""))</f>
        <v/>
      </c>
      <c r="Q43" s="36">
        <f>IF(P43="","",0)</f>
        <v/>
      </c>
    </row>
    <row r="44">
      <c r="B44" s="32">
        <f>IF(A44="","","")</f>
        <v/>
      </c>
      <c r="E44" s="34">
        <f>IF(D44="","",COUNTIF(Captación!$D$2:$D$101,D44))</f>
        <v/>
      </c>
      <c r="F44" s="41">
        <f>IF(D44="","",SUMIF(Captación!$D$2:$D$101,D44,Captación!$T$2:$T$101))</f>
        <v/>
      </c>
      <c r="I44" s="34">
        <f>IF(H44="","",COUNTIF(Captación!$U$2:$U$101,H44))</f>
        <v/>
      </c>
      <c r="L44" s="34">
        <f>IF(K44="","",COUNTIF(Captación!$C$2:$C$101,K44))</f>
        <v/>
      </c>
      <c r="M44" s="41">
        <f>IF(K44="","",SUMIF(Captación!$C$2:$C$101,K44,Captación!$T$2:$T$101))</f>
        <v/>
      </c>
      <c r="N44" s="34">
        <f>IF(K44="","",IFERROR(VLOOKUP(K44,Listas_Instrucciones!$C$2:$D$6,2,FALSE),""))</f>
        <v/>
      </c>
      <c r="Q44" s="35">
        <f>IF(P44="","",0)</f>
        <v/>
      </c>
    </row>
    <row r="45">
      <c r="B45" s="32">
        <f>IF(A45="","","")</f>
        <v/>
      </c>
      <c r="E45" s="32">
        <f>IF(D45="","",COUNTIF(Captación!$D$2:$D$101,D45))</f>
        <v/>
      </c>
      <c r="F45" s="42">
        <f>IF(D45="","",SUMIF(Captación!$D$2:$D$101,D45,Captación!$T$2:$T$101))</f>
        <v/>
      </c>
      <c r="I45" s="32">
        <f>IF(H45="","",COUNTIF(Captación!$U$2:$U$101,H45))</f>
        <v/>
      </c>
      <c r="L45" s="32">
        <f>IF(K45="","",COUNTIF(Captación!$C$2:$C$101,K45))</f>
        <v/>
      </c>
      <c r="M45" s="42">
        <f>IF(K45="","",SUMIF(Captación!$C$2:$C$101,K45,Captación!$T$2:$T$101))</f>
        <v/>
      </c>
      <c r="N45" s="32">
        <f>IF(K45="","",IFERROR(VLOOKUP(K45,Listas_Instrucciones!$C$2:$D$6,2,FALSE),""))</f>
        <v/>
      </c>
      <c r="Q45" s="36">
        <f>IF(P45="","",0)</f>
        <v/>
      </c>
    </row>
    <row r="46">
      <c r="B46" s="32">
        <f>IF(A46="","","")</f>
        <v/>
      </c>
      <c r="E46" s="34">
        <f>IF(D46="","",COUNTIF(Captación!$D$2:$D$101,D46))</f>
        <v/>
      </c>
      <c r="F46" s="41">
        <f>IF(D46="","",SUMIF(Captación!$D$2:$D$101,D46,Captación!$T$2:$T$101))</f>
        <v/>
      </c>
      <c r="I46" s="34">
        <f>IF(H46="","",COUNTIF(Captación!$U$2:$U$101,H46))</f>
        <v/>
      </c>
      <c r="L46" s="34">
        <f>IF(K46="","",COUNTIF(Captación!$C$2:$C$101,K46))</f>
        <v/>
      </c>
      <c r="M46" s="41">
        <f>IF(K46="","",SUMIF(Captación!$C$2:$C$101,K46,Captación!$T$2:$T$101))</f>
        <v/>
      </c>
      <c r="N46" s="34">
        <f>IF(K46="","",IFERROR(VLOOKUP(K46,Listas_Instrucciones!$C$2:$D$6,2,FALSE),""))</f>
        <v/>
      </c>
      <c r="Q46" s="35">
        <f>IF(P46="","",0)</f>
        <v/>
      </c>
    </row>
    <row r="47">
      <c r="B47" s="32">
        <f>IF(A47="","","")</f>
        <v/>
      </c>
      <c r="E47" s="32">
        <f>IF(D47="","",COUNTIF(Captación!$D$2:$D$101,D47))</f>
        <v/>
      </c>
      <c r="F47" s="42">
        <f>IF(D47="","",SUMIF(Captación!$D$2:$D$101,D47,Captación!$T$2:$T$101))</f>
        <v/>
      </c>
      <c r="I47" s="32">
        <f>IF(H47="","",COUNTIF(Captación!$U$2:$U$101,H47))</f>
        <v/>
      </c>
      <c r="L47" s="32">
        <f>IF(K47="","",COUNTIF(Captación!$C$2:$C$101,K47))</f>
        <v/>
      </c>
      <c r="M47" s="42">
        <f>IF(K47="","",SUMIF(Captación!$C$2:$C$101,K47,Captación!$T$2:$T$101))</f>
        <v/>
      </c>
      <c r="N47" s="32">
        <f>IF(K47="","",IFERROR(VLOOKUP(K47,Listas_Instrucciones!$C$2:$D$6,2,FALSE),""))</f>
        <v/>
      </c>
      <c r="Q47" s="36">
        <f>IF(P47="","",0)</f>
        <v/>
      </c>
    </row>
    <row r="48">
      <c r="B48" s="32">
        <f>IF(A48="","","")</f>
        <v/>
      </c>
      <c r="E48" s="34">
        <f>IF(D48="","",COUNTIF(Captación!$D$2:$D$101,D48))</f>
        <v/>
      </c>
      <c r="F48" s="41">
        <f>IF(D48="","",SUMIF(Captación!$D$2:$D$101,D48,Captación!$T$2:$T$101))</f>
        <v/>
      </c>
      <c r="I48" s="34">
        <f>IF(H48="","",COUNTIF(Captación!$U$2:$U$101,H48))</f>
        <v/>
      </c>
      <c r="L48" s="34">
        <f>IF(K48="","",COUNTIF(Captación!$C$2:$C$101,K48))</f>
        <v/>
      </c>
      <c r="M48" s="41">
        <f>IF(K48="","",SUMIF(Captación!$C$2:$C$101,K48,Captación!$T$2:$T$101))</f>
        <v/>
      </c>
      <c r="N48" s="34">
        <f>IF(K48="","",IFERROR(VLOOKUP(K48,Listas_Instrucciones!$C$2:$D$6,2,FALSE),""))</f>
        <v/>
      </c>
      <c r="Q48" s="35">
        <f>IF(P48="","",0)</f>
        <v/>
      </c>
    </row>
    <row r="49">
      <c r="B49" s="32">
        <f>IF(A49="","","")</f>
        <v/>
      </c>
      <c r="E49" s="32">
        <f>IF(D49="","",COUNTIF(Captación!$D$2:$D$101,D49))</f>
        <v/>
      </c>
      <c r="F49" s="42">
        <f>IF(D49="","",SUMIF(Captación!$D$2:$D$101,D49,Captación!$T$2:$T$101))</f>
        <v/>
      </c>
      <c r="I49" s="32">
        <f>IF(H49="","",COUNTIF(Captación!$U$2:$U$101,H49))</f>
        <v/>
      </c>
      <c r="L49" s="32">
        <f>IF(K49="","",COUNTIF(Captación!$C$2:$C$101,K49))</f>
        <v/>
      </c>
      <c r="M49" s="42">
        <f>IF(K49="","",SUMIF(Captación!$C$2:$C$101,K49,Captación!$T$2:$T$101))</f>
        <v/>
      </c>
      <c r="N49" s="32">
        <f>IF(K49="","",IFERROR(VLOOKUP(K49,Listas_Instrucciones!$C$2:$D$6,2,FALSE),""))</f>
        <v/>
      </c>
      <c r="Q49" s="36">
        <f>IF(P49="","",0)</f>
        <v/>
      </c>
    </row>
    <row r="50">
      <c r="B50" s="32">
        <f>IF(A50="","","")</f>
        <v/>
      </c>
      <c r="E50" s="34">
        <f>IF(D50="","",COUNTIF(Captación!$D$2:$D$101,D50))</f>
        <v/>
      </c>
      <c r="F50" s="41">
        <f>IF(D50="","",SUMIF(Captación!$D$2:$D$101,D50,Captación!$T$2:$T$101))</f>
        <v/>
      </c>
      <c r="I50" s="34">
        <f>IF(H50="","",COUNTIF(Captación!$U$2:$U$101,H50))</f>
        <v/>
      </c>
      <c r="L50" s="34">
        <f>IF(K50="","",COUNTIF(Captación!$C$2:$C$101,K50))</f>
        <v/>
      </c>
      <c r="M50" s="41">
        <f>IF(K50="","",SUMIF(Captación!$C$2:$C$101,K50,Captación!$T$2:$T$101))</f>
        <v/>
      </c>
      <c r="N50" s="34">
        <f>IF(K50="","",IFERROR(VLOOKUP(K50,Listas_Instrucciones!$C$2:$D$6,2,FALSE),""))</f>
        <v/>
      </c>
      <c r="Q50" s="35">
        <f>IF(P50="","",0)</f>
        <v/>
      </c>
    </row>
    <row r="51">
      <c r="B51" s="32">
        <f>IF(A51="","","")</f>
        <v/>
      </c>
      <c r="E51" s="32">
        <f>IF(D51="","",COUNTIF(Captación!$D$2:$D$101,D51))</f>
        <v/>
      </c>
      <c r="F51" s="42">
        <f>IF(D51="","",SUMIF(Captación!$D$2:$D$101,D51,Captación!$T$2:$T$101))</f>
        <v/>
      </c>
      <c r="I51" s="32">
        <f>IF(H51="","",COUNTIF(Captación!$U$2:$U$101,H51))</f>
        <v/>
      </c>
      <c r="L51" s="32">
        <f>IF(K51="","",COUNTIF(Captación!$C$2:$C$101,K51))</f>
        <v/>
      </c>
      <c r="M51" s="42">
        <f>IF(K51="","",SUMIF(Captación!$C$2:$C$101,K51,Captación!$T$2:$T$101))</f>
        <v/>
      </c>
      <c r="N51" s="32">
        <f>IF(K51="","",IFERROR(VLOOKUP(K51,Listas_Instrucciones!$C$2:$D$6,2,FALSE),""))</f>
        <v/>
      </c>
      <c r="Q51" s="36">
        <f>IF(P51="","",0)</f>
        <v/>
      </c>
    </row>
    <row r="52">
      <c r="B52" s="32">
        <f>IF(A52="","","")</f>
        <v/>
      </c>
      <c r="E52" s="34">
        <f>IF(D52="","",COUNTIF(Captación!$D$2:$D$101,D52))</f>
        <v/>
      </c>
      <c r="F52" s="41">
        <f>IF(D52="","",SUMIF(Captación!$D$2:$D$101,D52,Captación!$T$2:$T$101))</f>
        <v/>
      </c>
      <c r="I52" s="34">
        <f>IF(H52="","",COUNTIF(Captación!$U$2:$U$101,H52))</f>
        <v/>
      </c>
      <c r="L52" s="34">
        <f>IF(K52="","",COUNTIF(Captación!$C$2:$C$101,K52))</f>
        <v/>
      </c>
      <c r="M52" s="41">
        <f>IF(K52="","",SUMIF(Captación!$C$2:$C$101,K52,Captación!$T$2:$T$101))</f>
        <v/>
      </c>
      <c r="N52" s="34">
        <f>IF(K52="","",IFERROR(VLOOKUP(K52,Listas_Instrucciones!$C$2:$D$6,2,FALSE),""))</f>
        <v/>
      </c>
      <c r="Q52" s="35">
        <f>IF(P52="","",0)</f>
        <v/>
      </c>
    </row>
    <row r="53">
      <c r="B53" s="32">
        <f>IF(A53="","","")</f>
        <v/>
      </c>
      <c r="E53" s="32">
        <f>IF(D53="","",COUNTIF(Captación!$D$2:$D$101,D53))</f>
        <v/>
      </c>
      <c r="F53" s="42">
        <f>IF(D53="","",SUMIF(Captación!$D$2:$D$101,D53,Captación!$T$2:$T$101))</f>
        <v/>
      </c>
      <c r="I53" s="32">
        <f>IF(H53="","",COUNTIF(Captación!$U$2:$U$101,H53))</f>
        <v/>
      </c>
      <c r="L53" s="32">
        <f>IF(K53="","",COUNTIF(Captación!$C$2:$C$101,K53))</f>
        <v/>
      </c>
      <c r="M53" s="42">
        <f>IF(K53="","",SUMIF(Captación!$C$2:$C$101,K53,Captación!$T$2:$T$101))</f>
        <v/>
      </c>
      <c r="N53" s="32">
        <f>IF(K53="","",IFERROR(VLOOKUP(K53,Listas_Instrucciones!$C$2:$D$6,2,FALSE),""))</f>
        <v/>
      </c>
      <c r="Q53" s="36">
        <f>IF(P53="","",0)</f>
        <v/>
      </c>
    </row>
    <row r="54">
      <c r="B54" s="32">
        <f>IF(A54="","","")</f>
        <v/>
      </c>
      <c r="E54" s="34">
        <f>IF(D54="","",COUNTIF(Captación!$D$2:$D$101,D54))</f>
        <v/>
      </c>
      <c r="F54" s="41">
        <f>IF(D54="","",SUMIF(Captación!$D$2:$D$101,D54,Captación!$T$2:$T$101))</f>
        <v/>
      </c>
      <c r="I54" s="34">
        <f>IF(H54="","",COUNTIF(Captación!$U$2:$U$101,H54))</f>
        <v/>
      </c>
      <c r="L54" s="34">
        <f>IF(K54="","",COUNTIF(Captación!$C$2:$C$101,K54))</f>
        <v/>
      </c>
      <c r="M54" s="41">
        <f>IF(K54="","",SUMIF(Captación!$C$2:$C$101,K54,Captación!$T$2:$T$101))</f>
        <v/>
      </c>
      <c r="N54" s="34">
        <f>IF(K54="","",IFERROR(VLOOKUP(K54,Listas_Instrucciones!$C$2:$D$6,2,FALSE),""))</f>
        <v/>
      </c>
      <c r="Q54" s="35">
        <f>IF(P54="","",0)</f>
        <v/>
      </c>
    </row>
    <row r="55">
      <c r="B55" s="32">
        <f>IF(A55="","","")</f>
        <v/>
      </c>
      <c r="E55" s="32">
        <f>IF(D55="","",COUNTIF(Captación!$D$2:$D$101,D55))</f>
        <v/>
      </c>
      <c r="F55" s="42">
        <f>IF(D55="","",SUMIF(Captación!$D$2:$D$101,D55,Captación!$T$2:$T$101))</f>
        <v/>
      </c>
      <c r="I55" s="32">
        <f>IF(H55="","",COUNTIF(Captación!$U$2:$U$101,H55))</f>
        <v/>
      </c>
      <c r="L55" s="32">
        <f>IF(K55="","",COUNTIF(Captación!$C$2:$C$101,K55))</f>
        <v/>
      </c>
      <c r="M55" s="42">
        <f>IF(K55="","",SUMIF(Captación!$C$2:$C$101,K55,Captación!$T$2:$T$101))</f>
        <v/>
      </c>
      <c r="N55" s="32">
        <f>IF(K55="","",IFERROR(VLOOKUP(K55,Listas_Instrucciones!$C$2:$D$6,2,FALSE),""))</f>
        <v/>
      </c>
      <c r="Q55" s="36">
        <f>IF(P55="","",0)</f>
        <v/>
      </c>
    </row>
    <row r="56">
      <c r="B56" s="32">
        <f>IF(A56="","","")</f>
        <v/>
      </c>
      <c r="E56" s="34">
        <f>IF(D56="","",COUNTIF(Captación!$D$2:$D$101,D56))</f>
        <v/>
      </c>
      <c r="F56" s="41">
        <f>IF(D56="","",SUMIF(Captación!$D$2:$D$101,D56,Captación!$T$2:$T$101))</f>
        <v/>
      </c>
      <c r="I56" s="34">
        <f>IF(H56="","",COUNTIF(Captación!$U$2:$U$101,H56))</f>
        <v/>
      </c>
      <c r="L56" s="34">
        <f>IF(K56="","",COUNTIF(Captación!$C$2:$C$101,K56))</f>
        <v/>
      </c>
      <c r="M56" s="41">
        <f>IF(K56="","",SUMIF(Captación!$C$2:$C$101,K56,Captación!$T$2:$T$101))</f>
        <v/>
      </c>
      <c r="N56" s="34">
        <f>IF(K56="","",IFERROR(VLOOKUP(K56,Listas_Instrucciones!$C$2:$D$6,2,FALSE),""))</f>
        <v/>
      </c>
      <c r="Q56" s="35">
        <f>IF(P56="","",0)</f>
        <v/>
      </c>
    </row>
    <row r="57">
      <c r="B57" s="32">
        <f>IF(A57="","","")</f>
        <v/>
      </c>
      <c r="E57" s="32">
        <f>IF(D57="","",COUNTIF(Captación!$D$2:$D$101,D57))</f>
        <v/>
      </c>
      <c r="F57" s="42">
        <f>IF(D57="","",SUMIF(Captación!$D$2:$D$101,D57,Captación!$T$2:$T$101))</f>
        <v/>
      </c>
      <c r="I57" s="32">
        <f>IF(H57="","",COUNTIF(Captación!$U$2:$U$101,H57))</f>
        <v/>
      </c>
      <c r="L57" s="32">
        <f>IF(K57="","",COUNTIF(Captación!$C$2:$C$101,K57))</f>
        <v/>
      </c>
      <c r="M57" s="42">
        <f>IF(K57="","",SUMIF(Captación!$C$2:$C$101,K57,Captación!$T$2:$T$101))</f>
        <v/>
      </c>
      <c r="N57" s="32">
        <f>IF(K57="","",IFERROR(VLOOKUP(K57,Listas_Instrucciones!$C$2:$D$6,2,FALSE),""))</f>
        <v/>
      </c>
      <c r="Q57" s="36">
        <f>IF(P57="","",0)</f>
        <v/>
      </c>
    </row>
    <row r="58">
      <c r="B58" s="32">
        <f>IF(A58="","","")</f>
        <v/>
      </c>
      <c r="E58" s="34">
        <f>IF(D58="","",COUNTIF(Captación!$D$2:$D$101,D58))</f>
        <v/>
      </c>
      <c r="F58" s="41">
        <f>IF(D58="","",SUMIF(Captación!$D$2:$D$101,D58,Captación!$T$2:$T$101))</f>
        <v/>
      </c>
      <c r="I58" s="34">
        <f>IF(H58="","",COUNTIF(Captación!$U$2:$U$101,H58))</f>
        <v/>
      </c>
      <c r="L58" s="34">
        <f>IF(K58="","",COUNTIF(Captación!$C$2:$C$101,K58))</f>
        <v/>
      </c>
      <c r="M58" s="41">
        <f>IF(K58="","",SUMIF(Captación!$C$2:$C$101,K58,Captación!$T$2:$T$101))</f>
        <v/>
      </c>
      <c r="N58" s="34">
        <f>IF(K58="","",IFERROR(VLOOKUP(K58,Listas_Instrucciones!$C$2:$D$6,2,FALSE),""))</f>
        <v/>
      </c>
      <c r="Q58" s="35">
        <f>IF(P58="","",0)</f>
        <v/>
      </c>
    </row>
    <row r="59">
      <c r="B59" s="32">
        <f>IF(A59="","","")</f>
        <v/>
      </c>
      <c r="E59" s="32">
        <f>IF(D59="","",COUNTIF(Captación!$D$2:$D$101,D59))</f>
        <v/>
      </c>
      <c r="F59" s="42">
        <f>IF(D59="","",SUMIF(Captación!$D$2:$D$101,D59,Captación!$T$2:$T$101))</f>
        <v/>
      </c>
      <c r="I59" s="32">
        <f>IF(H59="","",COUNTIF(Captación!$U$2:$U$101,H59))</f>
        <v/>
      </c>
      <c r="L59" s="32">
        <f>IF(K59="","",COUNTIF(Captación!$C$2:$C$101,K59))</f>
        <v/>
      </c>
      <c r="M59" s="42">
        <f>IF(K59="","",SUMIF(Captación!$C$2:$C$101,K59,Captación!$T$2:$T$101))</f>
        <v/>
      </c>
      <c r="N59" s="32">
        <f>IF(K59="","",IFERROR(VLOOKUP(K59,Listas_Instrucciones!$C$2:$D$6,2,FALSE),""))</f>
        <v/>
      </c>
      <c r="Q59" s="36">
        <f>IF(P59="","",0)</f>
        <v/>
      </c>
    </row>
    <row r="60">
      <c r="B60" s="32">
        <f>IF(A60="","","")</f>
        <v/>
      </c>
      <c r="E60" s="34">
        <f>IF(D60="","",COUNTIF(Captación!$D$2:$D$101,D60))</f>
        <v/>
      </c>
      <c r="F60" s="41">
        <f>IF(D60="","",SUMIF(Captación!$D$2:$D$101,D60,Captación!$T$2:$T$101))</f>
        <v/>
      </c>
      <c r="I60" s="34">
        <f>IF(H60="","",COUNTIF(Captación!$U$2:$U$101,H60))</f>
        <v/>
      </c>
      <c r="L60" s="34">
        <f>IF(K60="","",COUNTIF(Captación!$C$2:$C$101,K60))</f>
        <v/>
      </c>
      <c r="M60" s="41">
        <f>IF(K60="","",SUMIF(Captación!$C$2:$C$101,K60,Captación!$T$2:$T$101))</f>
        <v/>
      </c>
      <c r="N60" s="34">
        <f>IF(K60="","",IFERROR(VLOOKUP(K60,Listas_Instrucciones!$C$2:$D$6,2,FALSE),""))</f>
        <v/>
      </c>
      <c r="Q60" s="35">
        <f>IF(P60="","",0)</f>
        <v/>
      </c>
    </row>
    <row r="61">
      <c r="B61" s="32">
        <f>IF(A61="","","")</f>
        <v/>
      </c>
      <c r="E61" s="32">
        <f>IF(D61="","",COUNTIF(Captación!$D$2:$D$101,D61))</f>
        <v/>
      </c>
      <c r="F61" s="42">
        <f>IF(D61="","",SUMIF(Captación!$D$2:$D$101,D61,Captación!$T$2:$T$101))</f>
        <v/>
      </c>
      <c r="I61" s="32">
        <f>IF(H61="","",COUNTIF(Captación!$U$2:$U$101,H61))</f>
        <v/>
      </c>
      <c r="L61" s="32">
        <f>IF(K61="","",COUNTIF(Captación!$C$2:$C$101,K61))</f>
        <v/>
      </c>
      <c r="M61" s="42">
        <f>IF(K61="","",SUMIF(Captación!$C$2:$C$101,K61,Captación!$T$2:$T$101))</f>
        <v/>
      </c>
      <c r="N61" s="32">
        <f>IF(K61="","",IFERROR(VLOOKUP(K61,Listas_Instrucciones!$C$2:$D$6,2,FALSE),""))</f>
        <v/>
      </c>
      <c r="Q61" s="36">
        <f>IF(P61="","",0)</f>
        <v/>
      </c>
    </row>
    <row r="62">
      <c r="B62" s="32">
        <f>IF(A62="","","")</f>
        <v/>
      </c>
      <c r="E62" s="34">
        <f>IF(D62="","",COUNTIF(Captación!$D$2:$D$101,D62))</f>
        <v/>
      </c>
      <c r="F62" s="41">
        <f>IF(D62="","",SUMIF(Captación!$D$2:$D$101,D62,Captación!$T$2:$T$101))</f>
        <v/>
      </c>
      <c r="I62" s="34">
        <f>IF(H62="","",COUNTIF(Captación!$U$2:$U$101,H62))</f>
        <v/>
      </c>
      <c r="L62" s="34">
        <f>IF(K62="","",COUNTIF(Captación!$C$2:$C$101,K62))</f>
        <v/>
      </c>
      <c r="M62" s="41">
        <f>IF(K62="","",SUMIF(Captación!$C$2:$C$101,K62,Captación!$T$2:$T$101))</f>
        <v/>
      </c>
      <c r="N62" s="34">
        <f>IF(K62="","",IFERROR(VLOOKUP(K62,Listas_Instrucciones!$C$2:$D$6,2,FALSE),""))</f>
        <v/>
      </c>
      <c r="Q62" s="35">
        <f>IF(P62="","",0)</f>
        <v/>
      </c>
    </row>
    <row r="63">
      <c r="B63" s="32">
        <f>IF(A63="","","")</f>
        <v/>
      </c>
      <c r="E63" s="32">
        <f>IF(D63="","",COUNTIF(Captación!$D$2:$D$101,D63))</f>
        <v/>
      </c>
      <c r="F63" s="42">
        <f>IF(D63="","",SUMIF(Captación!$D$2:$D$101,D63,Captación!$T$2:$T$101))</f>
        <v/>
      </c>
      <c r="I63" s="32">
        <f>IF(H63="","",COUNTIF(Captación!$U$2:$U$101,H63))</f>
        <v/>
      </c>
      <c r="L63" s="32">
        <f>IF(K63="","",COUNTIF(Captación!$C$2:$C$101,K63))</f>
        <v/>
      </c>
      <c r="M63" s="42">
        <f>IF(K63="","",SUMIF(Captación!$C$2:$C$101,K63,Captación!$T$2:$T$101))</f>
        <v/>
      </c>
      <c r="N63" s="32">
        <f>IF(K63="","",IFERROR(VLOOKUP(K63,Listas_Instrucciones!$C$2:$D$6,2,FALSE),""))</f>
        <v/>
      </c>
      <c r="Q63" s="36">
        <f>IF(P63="","",0)</f>
        <v/>
      </c>
    </row>
    <row r="64">
      <c r="B64" s="32">
        <f>IF(A64="","","")</f>
        <v/>
      </c>
      <c r="E64" s="34">
        <f>IF(D64="","",COUNTIF(Captación!$D$2:$D$101,D64))</f>
        <v/>
      </c>
      <c r="F64" s="41">
        <f>IF(D64="","",SUMIF(Captación!$D$2:$D$101,D64,Captación!$T$2:$T$101))</f>
        <v/>
      </c>
      <c r="I64" s="34">
        <f>IF(H64="","",COUNTIF(Captación!$U$2:$U$101,H64))</f>
        <v/>
      </c>
      <c r="L64" s="34">
        <f>IF(K64="","",COUNTIF(Captación!$C$2:$C$101,K64))</f>
        <v/>
      </c>
      <c r="M64" s="41">
        <f>IF(K64="","",SUMIF(Captación!$C$2:$C$101,K64,Captación!$T$2:$T$101))</f>
        <v/>
      </c>
      <c r="N64" s="34">
        <f>IF(K64="","",IFERROR(VLOOKUP(K64,Listas_Instrucciones!$C$2:$D$6,2,FALSE),""))</f>
        <v/>
      </c>
      <c r="Q64" s="35">
        <f>IF(P64="","",0)</f>
        <v/>
      </c>
    </row>
    <row r="65">
      <c r="B65" s="32">
        <f>IF(A65="","","")</f>
        <v/>
      </c>
      <c r="E65" s="32">
        <f>IF(D65="","",COUNTIF(Captación!$D$2:$D$101,D65))</f>
        <v/>
      </c>
      <c r="F65" s="42">
        <f>IF(D65="","",SUMIF(Captación!$D$2:$D$101,D65,Captación!$T$2:$T$101))</f>
        <v/>
      </c>
      <c r="I65" s="32">
        <f>IF(H65="","",COUNTIF(Captación!$U$2:$U$101,H65))</f>
        <v/>
      </c>
      <c r="L65" s="32">
        <f>IF(K65="","",COUNTIF(Captación!$C$2:$C$101,K65))</f>
        <v/>
      </c>
      <c r="M65" s="42">
        <f>IF(K65="","",SUMIF(Captación!$C$2:$C$101,K65,Captación!$T$2:$T$101))</f>
        <v/>
      </c>
      <c r="N65" s="32">
        <f>IF(K65="","",IFERROR(VLOOKUP(K65,Listas_Instrucciones!$C$2:$D$6,2,FALSE),""))</f>
        <v/>
      </c>
      <c r="Q65" s="36">
        <f>IF(P65="","",0)</f>
        <v/>
      </c>
    </row>
    <row r="66">
      <c r="B66" s="32">
        <f>IF(A66="","","")</f>
        <v/>
      </c>
      <c r="E66" s="34">
        <f>IF(D66="","",COUNTIF(Captación!$D$2:$D$101,D66))</f>
        <v/>
      </c>
      <c r="F66" s="41">
        <f>IF(D66="","",SUMIF(Captación!$D$2:$D$101,D66,Captación!$T$2:$T$101))</f>
        <v/>
      </c>
      <c r="I66" s="34">
        <f>IF(H66="","",COUNTIF(Captación!$U$2:$U$101,H66))</f>
        <v/>
      </c>
      <c r="L66" s="34">
        <f>IF(K66="","",COUNTIF(Captación!$C$2:$C$101,K66))</f>
        <v/>
      </c>
      <c r="M66" s="41">
        <f>IF(K66="","",SUMIF(Captación!$C$2:$C$101,K66,Captación!$T$2:$T$101))</f>
        <v/>
      </c>
      <c r="N66" s="34">
        <f>IF(K66="","",IFERROR(VLOOKUP(K66,Listas_Instrucciones!$C$2:$D$6,2,FALSE),""))</f>
        <v/>
      </c>
      <c r="Q66" s="35">
        <f>IF(P66="","",0)</f>
        <v/>
      </c>
    </row>
    <row r="67">
      <c r="B67" s="32">
        <f>IF(A67="","","")</f>
        <v/>
      </c>
      <c r="E67" s="32">
        <f>IF(D67="","",COUNTIF(Captación!$D$2:$D$101,D67))</f>
        <v/>
      </c>
      <c r="F67" s="42">
        <f>IF(D67="","",SUMIF(Captación!$D$2:$D$101,D67,Captación!$T$2:$T$101))</f>
        <v/>
      </c>
      <c r="I67" s="32">
        <f>IF(H67="","",COUNTIF(Captación!$U$2:$U$101,H67))</f>
        <v/>
      </c>
      <c r="L67" s="32">
        <f>IF(K67="","",COUNTIF(Captación!$C$2:$C$101,K67))</f>
        <v/>
      </c>
      <c r="M67" s="42">
        <f>IF(K67="","",SUMIF(Captación!$C$2:$C$101,K67,Captación!$T$2:$T$101))</f>
        <v/>
      </c>
      <c r="N67" s="32">
        <f>IF(K67="","",IFERROR(VLOOKUP(K67,Listas_Instrucciones!$C$2:$D$6,2,FALSE),""))</f>
        <v/>
      </c>
      <c r="Q67" s="36">
        <f>IF(P67="","",0)</f>
        <v/>
      </c>
    </row>
    <row r="68">
      <c r="B68" s="32">
        <f>IF(A68="","","")</f>
        <v/>
      </c>
      <c r="E68" s="34">
        <f>IF(D68="","",COUNTIF(Captación!$D$2:$D$101,D68))</f>
        <v/>
      </c>
      <c r="F68" s="41">
        <f>IF(D68="","",SUMIF(Captación!$D$2:$D$101,D68,Captación!$T$2:$T$101))</f>
        <v/>
      </c>
      <c r="I68" s="34">
        <f>IF(H68="","",COUNTIF(Captación!$U$2:$U$101,H68))</f>
        <v/>
      </c>
      <c r="L68" s="34">
        <f>IF(K68="","",COUNTIF(Captación!$C$2:$C$101,K68))</f>
        <v/>
      </c>
      <c r="M68" s="41">
        <f>IF(K68="","",SUMIF(Captación!$C$2:$C$101,K68,Captación!$T$2:$T$101))</f>
        <v/>
      </c>
      <c r="N68" s="34">
        <f>IF(K68="","",IFERROR(VLOOKUP(K68,Listas_Instrucciones!$C$2:$D$6,2,FALSE),""))</f>
        <v/>
      </c>
      <c r="Q68" s="35">
        <f>IF(P68="","",0)</f>
        <v/>
      </c>
    </row>
    <row r="69">
      <c r="B69" s="32">
        <f>IF(A69="","","")</f>
        <v/>
      </c>
      <c r="E69" s="32">
        <f>IF(D69="","",COUNTIF(Captación!$D$2:$D$101,D69))</f>
        <v/>
      </c>
      <c r="F69" s="42">
        <f>IF(D69="","",SUMIF(Captación!$D$2:$D$101,D69,Captación!$T$2:$T$101))</f>
        <v/>
      </c>
      <c r="I69" s="32">
        <f>IF(H69="","",COUNTIF(Captación!$U$2:$U$101,H69))</f>
        <v/>
      </c>
      <c r="L69" s="32">
        <f>IF(K69="","",COUNTIF(Captación!$C$2:$C$101,K69))</f>
        <v/>
      </c>
      <c r="M69" s="42">
        <f>IF(K69="","",SUMIF(Captación!$C$2:$C$101,K69,Captación!$T$2:$T$101))</f>
        <v/>
      </c>
      <c r="N69" s="32">
        <f>IF(K69="","",IFERROR(VLOOKUP(K69,Listas_Instrucciones!$C$2:$D$6,2,FALSE),""))</f>
        <v/>
      </c>
      <c r="Q69" s="36">
        <f>IF(P69="","",0)</f>
        <v/>
      </c>
    </row>
    <row r="70">
      <c r="B70" s="32">
        <f>IF(A70="","","")</f>
        <v/>
      </c>
      <c r="E70" s="34">
        <f>IF(D70="","",COUNTIF(Captación!$D$2:$D$101,D70))</f>
        <v/>
      </c>
      <c r="F70" s="41">
        <f>IF(D70="","",SUMIF(Captación!$D$2:$D$101,D70,Captación!$T$2:$T$101))</f>
        <v/>
      </c>
      <c r="I70" s="34">
        <f>IF(H70="","",COUNTIF(Captación!$U$2:$U$101,H70))</f>
        <v/>
      </c>
      <c r="L70" s="34">
        <f>IF(K70="","",COUNTIF(Captación!$C$2:$C$101,K70))</f>
        <v/>
      </c>
      <c r="M70" s="41">
        <f>IF(K70="","",SUMIF(Captación!$C$2:$C$101,K70,Captación!$T$2:$T$101))</f>
        <v/>
      </c>
      <c r="N70" s="34">
        <f>IF(K70="","",IFERROR(VLOOKUP(K70,Listas_Instrucciones!$C$2:$D$6,2,FALSE),""))</f>
        <v/>
      </c>
      <c r="Q70" s="35">
        <f>IF(P70="","",0)</f>
        <v/>
      </c>
    </row>
    <row r="71">
      <c r="B71" s="32">
        <f>IF(A71="","","")</f>
        <v/>
      </c>
      <c r="E71" s="32">
        <f>IF(D71="","",COUNTIF(Captación!$D$2:$D$101,D71))</f>
        <v/>
      </c>
      <c r="F71" s="42">
        <f>IF(D71="","",SUMIF(Captación!$D$2:$D$101,D71,Captación!$T$2:$T$101))</f>
        <v/>
      </c>
      <c r="I71" s="32">
        <f>IF(H71="","",COUNTIF(Captación!$U$2:$U$101,H71))</f>
        <v/>
      </c>
      <c r="L71" s="32">
        <f>IF(K71="","",COUNTIF(Captación!$C$2:$C$101,K71))</f>
        <v/>
      </c>
      <c r="M71" s="42">
        <f>IF(K71="","",SUMIF(Captación!$C$2:$C$101,K71,Captación!$T$2:$T$101))</f>
        <v/>
      </c>
      <c r="N71" s="32">
        <f>IF(K71="","",IFERROR(VLOOKUP(K71,Listas_Instrucciones!$C$2:$D$6,2,FALSE),""))</f>
        <v/>
      </c>
      <c r="Q71" s="36">
        <f>IF(P71="","",0)</f>
        <v/>
      </c>
    </row>
    <row r="72">
      <c r="B72" s="32">
        <f>IF(A72="","","")</f>
        <v/>
      </c>
      <c r="E72" s="34">
        <f>IF(D72="","",COUNTIF(Captación!$D$2:$D$101,D72))</f>
        <v/>
      </c>
      <c r="F72" s="41">
        <f>IF(D72="","",SUMIF(Captación!$D$2:$D$101,D72,Captación!$T$2:$T$101))</f>
        <v/>
      </c>
      <c r="I72" s="34">
        <f>IF(H72="","",COUNTIF(Captación!$U$2:$U$101,H72))</f>
        <v/>
      </c>
      <c r="L72" s="34">
        <f>IF(K72="","",COUNTIF(Captación!$C$2:$C$101,K72))</f>
        <v/>
      </c>
      <c r="M72" s="41">
        <f>IF(K72="","",SUMIF(Captación!$C$2:$C$101,K72,Captación!$T$2:$T$101))</f>
        <v/>
      </c>
      <c r="N72" s="34">
        <f>IF(K72="","",IFERROR(VLOOKUP(K72,Listas_Instrucciones!$C$2:$D$6,2,FALSE),""))</f>
        <v/>
      </c>
      <c r="Q72" s="35">
        <f>IF(P72="","",0)</f>
        <v/>
      </c>
    </row>
    <row r="73">
      <c r="B73" s="32">
        <f>IF(A73="","","")</f>
        <v/>
      </c>
      <c r="E73" s="32">
        <f>IF(D73="","",COUNTIF(Captación!$D$2:$D$101,D73))</f>
        <v/>
      </c>
      <c r="F73" s="42">
        <f>IF(D73="","",SUMIF(Captación!$D$2:$D$101,D73,Captación!$T$2:$T$101))</f>
        <v/>
      </c>
      <c r="I73" s="32">
        <f>IF(H73="","",COUNTIF(Captación!$U$2:$U$101,H73))</f>
        <v/>
      </c>
      <c r="L73" s="32">
        <f>IF(K73="","",COUNTIF(Captación!$C$2:$C$101,K73))</f>
        <v/>
      </c>
      <c r="M73" s="42">
        <f>IF(K73="","",SUMIF(Captación!$C$2:$C$101,K73,Captación!$T$2:$T$101))</f>
        <v/>
      </c>
      <c r="N73" s="32">
        <f>IF(K73="","",IFERROR(VLOOKUP(K73,Listas_Instrucciones!$C$2:$D$6,2,FALSE),""))</f>
        <v/>
      </c>
      <c r="Q73" s="36">
        <f>IF(P73="","",0)</f>
        <v/>
      </c>
    </row>
    <row r="74">
      <c r="B74" s="32">
        <f>IF(A74="","","")</f>
        <v/>
      </c>
      <c r="E74" s="34">
        <f>IF(D74="","",COUNTIF(Captación!$D$2:$D$101,D74))</f>
        <v/>
      </c>
      <c r="F74" s="41">
        <f>IF(D74="","",SUMIF(Captación!$D$2:$D$101,D74,Captación!$T$2:$T$101))</f>
        <v/>
      </c>
      <c r="I74" s="34">
        <f>IF(H74="","",COUNTIF(Captación!$U$2:$U$101,H74))</f>
        <v/>
      </c>
      <c r="L74" s="34">
        <f>IF(K74="","",COUNTIF(Captación!$C$2:$C$101,K74))</f>
        <v/>
      </c>
      <c r="M74" s="41">
        <f>IF(K74="","",SUMIF(Captación!$C$2:$C$101,K74,Captación!$T$2:$T$101))</f>
        <v/>
      </c>
      <c r="N74" s="34">
        <f>IF(K74="","",IFERROR(VLOOKUP(K74,Listas_Instrucciones!$C$2:$D$6,2,FALSE),""))</f>
        <v/>
      </c>
      <c r="Q74" s="35">
        <f>IF(P74="","",0)</f>
        <v/>
      </c>
    </row>
    <row r="75">
      <c r="B75" s="32">
        <f>IF(A75="","","")</f>
        <v/>
      </c>
      <c r="E75" s="32">
        <f>IF(D75="","",COUNTIF(Captación!$D$2:$D$101,D75))</f>
        <v/>
      </c>
      <c r="F75" s="42">
        <f>IF(D75="","",SUMIF(Captación!$D$2:$D$101,D75,Captación!$T$2:$T$101))</f>
        <v/>
      </c>
      <c r="I75" s="32">
        <f>IF(H75="","",COUNTIF(Captación!$U$2:$U$101,H75))</f>
        <v/>
      </c>
      <c r="L75" s="32">
        <f>IF(K75="","",COUNTIF(Captación!$C$2:$C$101,K75))</f>
        <v/>
      </c>
      <c r="M75" s="42">
        <f>IF(K75="","",SUMIF(Captación!$C$2:$C$101,K75,Captación!$T$2:$T$101))</f>
        <v/>
      </c>
      <c r="N75" s="32">
        <f>IF(K75="","",IFERROR(VLOOKUP(K75,Listas_Instrucciones!$C$2:$D$6,2,FALSE),""))</f>
        <v/>
      </c>
      <c r="Q75" s="36">
        <f>IF(P75="","",0)</f>
        <v/>
      </c>
    </row>
    <row r="76">
      <c r="B76" s="32">
        <f>IF(A76="","","")</f>
        <v/>
      </c>
      <c r="E76" s="34">
        <f>IF(D76="","",COUNTIF(Captación!$D$2:$D$101,D76))</f>
        <v/>
      </c>
      <c r="F76" s="41">
        <f>IF(D76="","",SUMIF(Captación!$D$2:$D$101,D76,Captación!$T$2:$T$101))</f>
        <v/>
      </c>
      <c r="I76" s="34">
        <f>IF(H76="","",COUNTIF(Captación!$U$2:$U$101,H76))</f>
        <v/>
      </c>
      <c r="L76" s="34">
        <f>IF(K76="","",COUNTIF(Captación!$C$2:$C$101,K76))</f>
        <v/>
      </c>
      <c r="M76" s="41">
        <f>IF(K76="","",SUMIF(Captación!$C$2:$C$101,K76,Captación!$T$2:$T$101))</f>
        <v/>
      </c>
      <c r="N76" s="34">
        <f>IF(K76="","",IFERROR(VLOOKUP(K76,Listas_Instrucciones!$C$2:$D$6,2,FALSE),""))</f>
        <v/>
      </c>
      <c r="Q76" s="35">
        <f>IF(P76="","",0)</f>
        <v/>
      </c>
    </row>
    <row r="77">
      <c r="B77" s="32">
        <f>IF(A77="","","")</f>
        <v/>
      </c>
      <c r="E77" s="32">
        <f>IF(D77="","",COUNTIF(Captación!$D$2:$D$101,D77))</f>
        <v/>
      </c>
      <c r="F77" s="42">
        <f>IF(D77="","",SUMIF(Captación!$D$2:$D$101,D77,Captación!$T$2:$T$101))</f>
        <v/>
      </c>
      <c r="I77" s="32">
        <f>IF(H77="","",COUNTIF(Captación!$U$2:$U$101,H77))</f>
        <v/>
      </c>
      <c r="L77" s="32">
        <f>IF(K77="","",COUNTIF(Captación!$C$2:$C$101,K77))</f>
        <v/>
      </c>
      <c r="M77" s="42">
        <f>IF(K77="","",SUMIF(Captación!$C$2:$C$101,K77,Captación!$T$2:$T$101))</f>
        <v/>
      </c>
      <c r="N77" s="32">
        <f>IF(K77="","",IFERROR(VLOOKUP(K77,Listas_Instrucciones!$C$2:$D$6,2,FALSE),""))</f>
        <v/>
      </c>
      <c r="Q77" s="36">
        <f>IF(P77="","",0)</f>
        <v/>
      </c>
    </row>
    <row r="78">
      <c r="B78" s="32">
        <f>IF(A78="","","")</f>
        <v/>
      </c>
      <c r="E78" s="34">
        <f>IF(D78="","",COUNTIF(Captación!$D$2:$D$101,D78))</f>
        <v/>
      </c>
      <c r="F78" s="41">
        <f>IF(D78="","",SUMIF(Captación!$D$2:$D$101,D78,Captación!$T$2:$T$101))</f>
        <v/>
      </c>
      <c r="I78" s="34">
        <f>IF(H78="","",COUNTIF(Captación!$U$2:$U$101,H78))</f>
        <v/>
      </c>
      <c r="L78" s="34">
        <f>IF(K78="","",COUNTIF(Captación!$C$2:$C$101,K78))</f>
        <v/>
      </c>
      <c r="M78" s="41">
        <f>IF(K78="","",SUMIF(Captación!$C$2:$C$101,K78,Captación!$T$2:$T$101))</f>
        <v/>
      </c>
      <c r="N78" s="34">
        <f>IF(K78="","",IFERROR(VLOOKUP(K78,Listas_Instrucciones!$C$2:$D$6,2,FALSE),""))</f>
        <v/>
      </c>
      <c r="Q78" s="35">
        <f>IF(P78="","",0)</f>
        <v/>
      </c>
    </row>
    <row r="79">
      <c r="B79" s="32">
        <f>IF(A79="","","")</f>
        <v/>
      </c>
      <c r="E79" s="32">
        <f>IF(D79="","",COUNTIF(Captación!$D$2:$D$101,D79))</f>
        <v/>
      </c>
      <c r="F79" s="42">
        <f>IF(D79="","",SUMIF(Captación!$D$2:$D$101,D79,Captación!$T$2:$T$101))</f>
        <v/>
      </c>
      <c r="I79" s="32">
        <f>IF(H79="","",COUNTIF(Captación!$U$2:$U$101,H79))</f>
        <v/>
      </c>
      <c r="L79" s="32">
        <f>IF(K79="","",COUNTIF(Captación!$C$2:$C$101,K79))</f>
        <v/>
      </c>
      <c r="M79" s="42">
        <f>IF(K79="","",SUMIF(Captación!$C$2:$C$101,K79,Captación!$T$2:$T$101))</f>
        <v/>
      </c>
      <c r="N79" s="32">
        <f>IF(K79="","",IFERROR(VLOOKUP(K79,Listas_Instrucciones!$C$2:$D$6,2,FALSE),""))</f>
        <v/>
      </c>
      <c r="Q79" s="36">
        <f>IF(P79="","",0)</f>
        <v/>
      </c>
    </row>
    <row r="80">
      <c r="B80" s="32">
        <f>IF(A80="","","")</f>
        <v/>
      </c>
      <c r="E80" s="34">
        <f>IF(D80="","",COUNTIF(Captación!$D$2:$D$101,D80))</f>
        <v/>
      </c>
      <c r="F80" s="41">
        <f>IF(D80="","",SUMIF(Captación!$D$2:$D$101,D80,Captación!$T$2:$T$101))</f>
        <v/>
      </c>
      <c r="I80" s="34">
        <f>IF(H80="","",COUNTIF(Captación!$U$2:$U$101,H80))</f>
        <v/>
      </c>
      <c r="L80" s="34">
        <f>IF(K80="","",COUNTIF(Captación!$C$2:$C$101,K80))</f>
        <v/>
      </c>
      <c r="M80" s="41">
        <f>IF(K80="","",SUMIF(Captación!$C$2:$C$101,K80,Captación!$T$2:$T$101))</f>
        <v/>
      </c>
      <c r="N80" s="34">
        <f>IF(K80="","",IFERROR(VLOOKUP(K80,Listas_Instrucciones!$C$2:$D$6,2,FALSE),""))</f>
        <v/>
      </c>
      <c r="Q80" s="35">
        <f>IF(P80="","",0)</f>
        <v/>
      </c>
    </row>
    <row r="81">
      <c r="B81" s="32">
        <f>IF(A81="","","")</f>
        <v/>
      </c>
      <c r="E81" s="32">
        <f>IF(D81="","",COUNTIF(Captación!$D$2:$D$101,D81))</f>
        <v/>
      </c>
      <c r="F81" s="42">
        <f>IF(D81="","",SUMIF(Captación!$D$2:$D$101,D81,Captación!$T$2:$T$101))</f>
        <v/>
      </c>
      <c r="I81" s="32">
        <f>IF(H81="","",COUNTIF(Captación!$U$2:$U$101,H81))</f>
        <v/>
      </c>
      <c r="L81" s="32">
        <f>IF(K81="","",COUNTIF(Captación!$C$2:$C$101,K81))</f>
        <v/>
      </c>
      <c r="M81" s="42">
        <f>IF(K81="","",SUMIF(Captación!$C$2:$C$101,K81,Captación!$T$2:$T$101))</f>
        <v/>
      </c>
      <c r="N81" s="32">
        <f>IF(K81="","",IFERROR(VLOOKUP(K81,Listas_Instrucciones!$C$2:$D$6,2,FALSE),""))</f>
        <v/>
      </c>
      <c r="Q81" s="36">
        <f>IF(P81="","",0)</f>
        <v/>
      </c>
    </row>
    <row r="82">
      <c r="B82" s="32">
        <f>IF(A82="","","")</f>
        <v/>
      </c>
      <c r="E82" s="34">
        <f>IF(D82="","",COUNTIF(Captación!$D$2:$D$101,D82))</f>
        <v/>
      </c>
      <c r="F82" s="41">
        <f>IF(D82="","",SUMIF(Captación!$D$2:$D$101,D82,Captación!$T$2:$T$101))</f>
        <v/>
      </c>
      <c r="I82" s="34">
        <f>IF(H82="","",COUNTIF(Captación!$U$2:$U$101,H82))</f>
        <v/>
      </c>
      <c r="L82" s="34">
        <f>IF(K82="","",COUNTIF(Captación!$C$2:$C$101,K82))</f>
        <v/>
      </c>
      <c r="M82" s="41">
        <f>IF(K82="","",SUMIF(Captación!$C$2:$C$101,K82,Captación!$T$2:$T$101))</f>
        <v/>
      </c>
      <c r="N82" s="34">
        <f>IF(K82="","",IFERROR(VLOOKUP(K82,Listas_Instrucciones!$C$2:$D$6,2,FALSE),""))</f>
        <v/>
      </c>
      <c r="Q82" s="35">
        <f>IF(P82="","",0)</f>
        <v/>
      </c>
    </row>
    <row r="83">
      <c r="B83" s="32">
        <f>IF(A83="","","")</f>
        <v/>
      </c>
      <c r="E83" s="32">
        <f>IF(D83="","",COUNTIF(Captación!$D$2:$D$101,D83))</f>
        <v/>
      </c>
      <c r="F83" s="42">
        <f>IF(D83="","",SUMIF(Captación!$D$2:$D$101,D83,Captación!$T$2:$T$101))</f>
        <v/>
      </c>
      <c r="I83" s="32">
        <f>IF(H83="","",COUNTIF(Captación!$U$2:$U$101,H83))</f>
        <v/>
      </c>
      <c r="L83" s="32">
        <f>IF(K83="","",COUNTIF(Captación!$C$2:$C$101,K83))</f>
        <v/>
      </c>
      <c r="M83" s="42">
        <f>IF(K83="","",SUMIF(Captación!$C$2:$C$101,K83,Captación!$T$2:$T$101))</f>
        <v/>
      </c>
      <c r="N83" s="32">
        <f>IF(K83="","",IFERROR(VLOOKUP(K83,Listas_Instrucciones!$C$2:$D$6,2,FALSE),""))</f>
        <v/>
      </c>
      <c r="Q83" s="36">
        <f>IF(P83="","",0)</f>
        <v/>
      </c>
    </row>
    <row r="84">
      <c r="B84" s="32">
        <f>IF(A84="","","")</f>
        <v/>
      </c>
      <c r="E84" s="34">
        <f>IF(D84="","",COUNTIF(Captación!$D$2:$D$101,D84))</f>
        <v/>
      </c>
      <c r="F84" s="41">
        <f>IF(D84="","",SUMIF(Captación!$D$2:$D$101,D84,Captación!$T$2:$T$101))</f>
        <v/>
      </c>
      <c r="I84" s="34">
        <f>IF(H84="","",COUNTIF(Captación!$U$2:$U$101,H84))</f>
        <v/>
      </c>
      <c r="L84" s="34">
        <f>IF(K84="","",COUNTIF(Captación!$C$2:$C$101,K84))</f>
        <v/>
      </c>
      <c r="M84" s="41">
        <f>IF(K84="","",SUMIF(Captación!$C$2:$C$101,K84,Captación!$T$2:$T$101))</f>
        <v/>
      </c>
      <c r="N84" s="34">
        <f>IF(K84="","",IFERROR(VLOOKUP(K84,Listas_Instrucciones!$C$2:$D$6,2,FALSE),""))</f>
        <v/>
      </c>
      <c r="Q84" s="35">
        <f>IF(P84="","",0)</f>
        <v/>
      </c>
    </row>
    <row r="85">
      <c r="B85" s="32">
        <f>IF(A85="","","")</f>
        <v/>
      </c>
      <c r="E85" s="32">
        <f>IF(D85="","",COUNTIF(Captación!$D$2:$D$101,D85))</f>
        <v/>
      </c>
      <c r="F85" s="42">
        <f>IF(D85="","",SUMIF(Captación!$D$2:$D$101,D85,Captación!$T$2:$T$101))</f>
        <v/>
      </c>
      <c r="I85" s="32">
        <f>IF(H85="","",COUNTIF(Captación!$U$2:$U$101,H85))</f>
        <v/>
      </c>
      <c r="L85" s="32">
        <f>IF(K85="","",COUNTIF(Captación!$C$2:$C$101,K85))</f>
        <v/>
      </c>
      <c r="M85" s="42">
        <f>IF(K85="","",SUMIF(Captación!$C$2:$C$101,K85,Captación!$T$2:$T$101))</f>
        <v/>
      </c>
      <c r="N85" s="32">
        <f>IF(K85="","",IFERROR(VLOOKUP(K85,Listas_Instrucciones!$C$2:$D$6,2,FALSE),""))</f>
        <v/>
      </c>
      <c r="Q85" s="36">
        <f>IF(P85="","",0)</f>
        <v/>
      </c>
    </row>
    <row r="86">
      <c r="B86" s="32">
        <f>IF(A86="","","")</f>
        <v/>
      </c>
      <c r="E86" s="34">
        <f>IF(D86="","",COUNTIF(Captación!$D$2:$D$101,D86))</f>
        <v/>
      </c>
      <c r="F86" s="41">
        <f>IF(D86="","",SUMIF(Captación!$D$2:$D$101,D86,Captación!$T$2:$T$101))</f>
        <v/>
      </c>
      <c r="I86" s="34">
        <f>IF(H86="","",COUNTIF(Captación!$U$2:$U$101,H86))</f>
        <v/>
      </c>
      <c r="L86" s="34">
        <f>IF(K86="","",COUNTIF(Captación!$C$2:$C$101,K86))</f>
        <v/>
      </c>
      <c r="M86" s="41">
        <f>IF(K86="","",SUMIF(Captación!$C$2:$C$101,K86,Captación!$T$2:$T$101))</f>
        <v/>
      </c>
      <c r="N86" s="34">
        <f>IF(K86="","",IFERROR(VLOOKUP(K86,Listas_Instrucciones!$C$2:$D$6,2,FALSE),""))</f>
        <v/>
      </c>
      <c r="Q86" s="35">
        <f>IF(P86="","",0)</f>
        <v/>
      </c>
    </row>
    <row r="87">
      <c r="B87" s="32">
        <f>IF(A87="","","")</f>
        <v/>
      </c>
      <c r="E87" s="32">
        <f>IF(D87="","",COUNTIF(Captación!$D$2:$D$101,D87))</f>
        <v/>
      </c>
      <c r="F87" s="42">
        <f>IF(D87="","",SUMIF(Captación!$D$2:$D$101,D87,Captación!$T$2:$T$101))</f>
        <v/>
      </c>
      <c r="I87" s="32">
        <f>IF(H87="","",COUNTIF(Captación!$U$2:$U$101,H87))</f>
        <v/>
      </c>
      <c r="L87" s="32">
        <f>IF(K87="","",COUNTIF(Captación!$C$2:$C$101,K87))</f>
        <v/>
      </c>
      <c r="M87" s="42">
        <f>IF(K87="","",SUMIF(Captación!$C$2:$C$101,K87,Captación!$T$2:$T$101))</f>
        <v/>
      </c>
      <c r="N87" s="32">
        <f>IF(K87="","",IFERROR(VLOOKUP(K87,Listas_Instrucciones!$C$2:$D$6,2,FALSE),""))</f>
        <v/>
      </c>
      <c r="Q87" s="36">
        <f>IF(P87="","",0)</f>
        <v/>
      </c>
    </row>
    <row r="88">
      <c r="B88" s="32">
        <f>IF(A88="","","")</f>
        <v/>
      </c>
      <c r="E88" s="34">
        <f>IF(D88="","",COUNTIF(Captación!$D$2:$D$101,D88))</f>
        <v/>
      </c>
      <c r="F88" s="41">
        <f>IF(D88="","",SUMIF(Captación!$D$2:$D$101,D88,Captación!$T$2:$T$101))</f>
        <v/>
      </c>
      <c r="I88" s="34">
        <f>IF(H88="","",COUNTIF(Captación!$U$2:$U$101,H88))</f>
        <v/>
      </c>
      <c r="L88" s="34">
        <f>IF(K88="","",COUNTIF(Captación!$C$2:$C$101,K88))</f>
        <v/>
      </c>
      <c r="M88" s="41">
        <f>IF(K88="","",SUMIF(Captación!$C$2:$C$101,K88,Captación!$T$2:$T$101))</f>
        <v/>
      </c>
      <c r="N88" s="34">
        <f>IF(K88="","",IFERROR(VLOOKUP(K88,Listas_Instrucciones!$C$2:$D$6,2,FALSE),""))</f>
        <v/>
      </c>
      <c r="Q88" s="35">
        <f>IF(P88="","",0)</f>
        <v/>
      </c>
    </row>
    <row r="89">
      <c r="B89" s="32">
        <f>IF(A89="","","")</f>
        <v/>
      </c>
      <c r="E89" s="32">
        <f>IF(D89="","",COUNTIF(Captación!$D$2:$D$101,D89))</f>
        <v/>
      </c>
      <c r="F89" s="42">
        <f>IF(D89="","",SUMIF(Captación!$D$2:$D$101,D89,Captación!$T$2:$T$101))</f>
        <v/>
      </c>
      <c r="I89" s="32">
        <f>IF(H89="","",COUNTIF(Captación!$U$2:$U$101,H89))</f>
        <v/>
      </c>
      <c r="L89" s="32">
        <f>IF(K89="","",COUNTIF(Captación!$C$2:$C$101,K89))</f>
        <v/>
      </c>
      <c r="M89" s="42">
        <f>IF(K89="","",SUMIF(Captación!$C$2:$C$101,K89,Captación!$T$2:$T$101))</f>
        <v/>
      </c>
      <c r="N89" s="32">
        <f>IF(K89="","",IFERROR(VLOOKUP(K89,Listas_Instrucciones!$C$2:$D$6,2,FALSE),""))</f>
        <v/>
      </c>
      <c r="Q89" s="36">
        <f>IF(P89="","",0)</f>
        <v/>
      </c>
    </row>
    <row r="90">
      <c r="B90" s="32">
        <f>IF(A90="","","")</f>
        <v/>
      </c>
      <c r="E90" s="34">
        <f>IF(D90="","",COUNTIF(Captación!$D$2:$D$101,D90))</f>
        <v/>
      </c>
      <c r="F90" s="41">
        <f>IF(D90="","",SUMIF(Captación!$D$2:$D$101,D90,Captación!$T$2:$T$101))</f>
        <v/>
      </c>
      <c r="I90" s="34">
        <f>IF(H90="","",COUNTIF(Captación!$U$2:$U$101,H90))</f>
        <v/>
      </c>
      <c r="L90" s="34">
        <f>IF(K90="","",COUNTIF(Captación!$C$2:$C$101,K90))</f>
        <v/>
      </c>
      <c r="M90" s="41">
        <f>IF(K90="","",SUMIF(Captación!$C$2:$C$101,K90,Captación!$T$2:$T$101))</f>
        <v/>
      </c>
      <c r="N90" s="34">
        <f>IF(K90="","",IFERROR(VLOOKUP(K90,Listas_Instrucciones!$C$2:$D$6,2,FALSE),""))</f>
        <v/>
      </c>
      <c r="Q90" s="35">
        <f>IF(P90="","",0)</f>
        <v/>
      </c>
    </row>
    <row r="91">
      <c r="B91" s="32">
        <f>IF(A91="","","")</f>
        <v/>
      </c>
      <c r="E91" s="32">
        <f>IF(D91="","",COUNTIF(Captación!$D$2:$D$101,D91))</f>
        <v/>
      </c>
      <c r="F91" s="42">
        <f>IF(D91="","",SUMIF(Captación!$D$2:$D$101,D91,Captación!$T$2:$T$101))</f>
        <v/>
      </c>
      <c r="I91" s="32">
        <f>IF(H91="","",COUNTIF(Captación!$U$2:$U$101,H91))</f>
        <v/>
      </c>
      <c r="L91" s="32">
        <f>IF(K91="","",COUNTIF(Captación!$C$2:$C$101,K91))</f>
        <v/>
      </c>
      <c r="M91" s="42">
        <f>IF(K91="","",SUMIF(Captación!$C$2:$C$101,K91,Captación!$T$2:$T$101))</f>
        <v/>
      </c>
      <c r="N91" s="32">
        <f>IF(K91="","",IFERROR(VLOOKUP(K91,Listas_Instrucciones!$C$2:$D$6,2,FALSE),""))</f>
        <v/>
      </c>
      <c r="Q91" s="36">
        <f>IF(P91="","",0)</f>
        <v/>
      </c>
    </row>
    <row r="92">
      <c r="B92" s="32">
        <f>IF(A92="","","")</f>
        <v/>
      </c>
      <c r="E92" s="34">
        <f>IF(D92="","",COUNTIF(Captación!$D$2:$D$101,D92))</f>
        <v/>
      </c>
      <c r="F92" s="41">
        <f>IF(D92="","",SUMIF(Captación!$D$2:$D$101,D92,Captación!$T$2:$T$101))</f>
        <v/>
      </c>
      <c r="I92" s="34">
        <f>IF(H92="","",COUNTIF(Captación!$U$2:$U$101,H92))</f>
        <v/>
      </c>
      <c r="L92" s="34">
        <f>IF(K92="","",COUNTIF(Captación!$C$2:$C$101,K92))</f>
        <v/>
      </c>
      <c r="M92" s="41">
        <f>IF(K92="","",SUMIF(Captación!$C$2:$C$101,K92,Captación!$T$2:$T$101))</f>
        <v/>
      </c>
      <c r="N92" s="34">
        <f>IF(K92="","",IFERROR(VLOOKUP(K92,Listas_Instrucciones!$C$2:$D$6,2,FALSE),""))</f>
        <v/>
      </c>
      <c r="Q92" s="35">
        <f>IF(P92="","",0)</f>
        <v/>
      </c>
    </row>
    <row r="93">
      <c r="B93" s="32">
        <f>IF(A93="","","")</f>
        <v/>
      </c>
      <c r="E93" s="32">
        <f>IF(D93="","",COUNTIF(Captación!$D$2:$D$101,D93))</f>
        <v/>
      </c>
      <c r="F93" s="42">
        <f>IF(D93="","",SUMIF(Captación!$D$2:$D$101,D93,Captación!$T$2:$T$101))</f>
        <v/>
      </c>
      <c r="I93" s="32">
        <f>IF(H93="","",COUNTIF(Captación!$U$2:$U$101,H93))</f>
        <v/>
      </c>
      <c r="L93" s="32">
        <f>IF(K93="","",COUNTIF(Captación!$C$2:$C$101,K93))</f>
        <v/>
      </c>
      <c r="M93" s="42">
        <f>IF(K93="","",SUMIF(Captación!$C$2:$C$101,K93,Captación!$T$2:$T$101))</f>
        <v/>
      </c>
      <c r="N93" s="32">
        <f>IF(K93="","",IFERROR(VLOOKUP(K93,Listas_Instrucciones!$C$2:$D$6,2,FALSE),""))</f>
        <v/>
      </c>
      <c r="Q93" s="36">
        <f>IF(P93="","",0)</f>
        <v/>
      </c>
    </row>
    <row r="94">
      <c r="B94" s="32">
        <f>IF(A94="","","")</f>
        <v/>
      </c>
      <c r="E94" s="34">
        <f>IF(D94="","",COUNTIF(Captación!$D$2:$D$101,D94))</f>
        <v/>
      </c>
      <c r="F94" s="41">
        <f>IF(D94="","",SUMIF(Captación!$D$2:$D$101,D94,Captación!$T$2:$T$101))</f>
        <v/>
      </c>
      <c r="I94" s="34">
        <f>IF(H94="","",COUNTIF(Captación!$U$2:$U$101,H94))</f>
        <v/>
      </c>
      <c r="L94" s="34">
        <f>IF(K94="","",COUNTIF(Captación!$C$2:$C$101,K94))</f>
        <v/>
      </c>
      <c r="M94" s="41">
        <f>IF(K94="","",SUMIF(Captación!$C$2:$C$101,K94,Captación!$T$2:$T$101))</f>
        <v/>
      </c>
      <c r="N94" s="34">
        <f>IF(K94="","",IFERROR(VLOOKUP(K94,Listas_Instrucciones!$C$2:$D$6,2,FALSE),""))</f>
        <v/>
      </c>
      <c r="Q94" s="35">
        <f>IF(P94="","",0)</f>
        <v/>
      </c>
    </row>
    <row r="95">
      <c r="B95" s="32">
        <f>IF(A95="","","")</f>
        <v/>
      </c>
      <c r="E95" s="32">
        <f>IF(D95="","",COUNTIF(Captación!$D$2:$D$101,D95))</f>
        <v/>
      </c>
      <c r="F95" s="42">
        <f>IF(D95="","",SUMIF(Captación!$D$2:$D$101,D95,Captación!$T$2:$T$101))</f>
        <v/>
      </c>
      <c r="I95" s="32">
        <f>IF(H95="","",COUNTIF(Captación!$U$2:$U$101,H95))</f>
        <v/>
      </c>
      <c r="L95" s="32">
        <f>IF(K95="","",COUNTIF(Captación!$C$2:$C$101,K95))</f>
        <v/>
      </c>
      <c r="M95" s="42">
        <f>IF(K95="","",SUMIF(Captación!$C$2:$C$101,K95,Captación!$T$2:$T$101))</f>
        <v/>
      </c>
      <c r="N95" s="32">
        <f>IF(K95="","",IFERROR(VLOOKUP(K95,Listas_Instrucciones!$C$2:$D$6,2,FALSE),""))</f>
        <v/>
      </c>
      <c r="Q95" s="36">
        <f>IF(P95="","",0)</f>
        <v/>
      </c>
    </row>
    <row r="96">
      <c r="B96" s="32">
        <f>IF(A96="","","")</f>
        <v/>
      </c>
      <c r="E96" s="34">
        <f>IF(D96="","",COUNTIF(Captación!$D$2:$D$101,D96))</f>
        <v/>
      </c>
      <c r="F96" s="41">
        <f>IF(D96="","",SUMIF(Captación!$D$2:$D$101,D96,Captación!$T$2:$T$101))</f>
        <v/>
      </c>
      <c r="I96" s="34">
        <f>IF(H96="","",COUNTIF(Captación!$U$2:$U$101,H96))</f>
        <v/>
      </c>
      <c r="L96" s="34">
        <f>IF(K96="","",COUNTIF(Captación!$C$2:$C$101,K96))</f>
        <v/>
      </c>
      <c r="M96" s="41">
        <f>IF(K96="","",SUMIF(Captación!$C$2:$C$101,K96,Captación!$T$2:$T$101))</f>
        <v/>
      </c>
      <c r="N96" s="34">
        <f>IF(K96="","",IFERROR(VLOOKUP(K96,Listas_Instrucciones!$C$2:$D$6,2,FALSE),""))</f>
        <v/>
      </c>
      <c r="Q96" s="35">
        <f>IF(P96="","",0)</f>
        <v/>
      </c>
    </row>
    <row r="97">
      <c r="B97" s="32">
        <f>IF(A97="","","")</f>
        <v/>
      </c>
      <c r="E97" s="32">
        <f>IF(D97="","",COUNTIF(Captación!$D$2:$D$101,D97))</f>
        <v/>
      </c>
      <c r="F97" s="42">
        <f>IF(D97="","",SUMIF(Captación!$D$2:$D$101,D97,Captación!$T$2:$T$101))</f>
        <v/>
      </c>
      <c r="I97" s="32">
        <f>IF(H97="","",COUNTIF(Captación!$U$2:$U$101,H97))</f>
        <v/>
      </c>
      <c r="L97" s="32">
        <f>IF(K97="","",COUNTIF(Captación!$C$2:$C$101,K97))</f>
        <v/>
      </c>
      <c r="M97" s="42">
        <f>IF(K97="","",SUMIF(Captación!$C$2:$C$101,K97,Captación!$T$2:$T$101))</f>
        <v/>
      </c>
      <c r="N97" s="32">
        <f>IF(K97="","",IFERROR(VLOOKUP(K97,Listas_Instrucciones!$C$2:$D$6,2,FALSE),""))</f>
        <v/>
      </c>
      <c r="Q97" s="36">
        <f>IF(P97="","",0)</f>
        <v/>
      </c>
    </row>
    <row r="98">
      <c r="B98" s="32">
        <f>IF(A98="","","")</f>
        <v/>
      </c>
      <c r="E98" s="34">
        <f>IF(D98="","",COUNTIF(Captación!$D$2:$D$101,D98))</f>
        <v/>
      </c>
      <c r="F98" s="41">
        <f>IF(D98="","",SUMIF(Captación!$D$2:$D$101,D98,Captación!$T$2:$T$101))</f>
        <v/>
      </c>
      <c r="I98" s="34">
        <f>IF(H98="","",COUNTIF(Captación!$U$2:$U$101,H98))</f>
        <v/>
      </c>
      <c r="L98" s="34">
        <f>IF(K98="","",COUNTIF(Captación!$C$2:$C$101,K98))</f>
        <v/>
      </c>
      <c r="M98" s="41">
        <f>IF(K98="","",SUMIF(Captación!$C$2:$C$101,K98,Captación!$T$2:$T$101))</f>
        <v/>
      </c>
      <c r="N98" s="34">
        <f>IF(K98="","",IFERROR(VLOOKUP(K98,Listas_Instrucciones!$C$2:$D$6,2,FALSE),""))</f>
        <v/>
      </c>
      <c r="Q98" s="35">
        <f>IF(P98="","",0)</f>
        <v/>
      </c>
    </row>
    <row r="99">
      <c r="B99" s="32">
        <f>IF(A99="","","")</f>
        <v/>
      </c>
      <c r="E99" s="32">
        <f>IF(D99="","",COUNTIF(Captación!$D$2:$D$101,D99))</f>
        <v/>
      </c>
      <c r="F99" s="42">
        <f>IF(D99="","",SUMIF(Captación!$D$2:$D$101,D99,Captación!$T$2:$T$101))</f>
        <v/>
      </c>
      <c r="I99" s="32">
        <f>IF(H99="","",COUNTIF(Captación!$U$2:$U$101,H99))</f>
        <v/>
      </c>
      <c r="L99" s="32">
        <f>IF(K99="","",COUNTIF(Captación!$C$2:$C$101,K99))</f>
        <v/>
      </c>
      <c r="M99" s="42">
        <f>IF(K99="","",SUMIF(Captación!$C$2:$C$101,K99,Captación!$T$2:$T$101))</f>
        <v/>
      </c>
      <c r="N99" s="32">
        <f>IF(K99="","",IFERROR(VLOOKUP(K99,Listas_Instrucciones!$C$2:$D$6,2,FALSE),""))</f>
        <v/>
      </c>
      <c r="Q99" s="36">
        <f>IF(P99="","",0)</f>
        <v/>
      </c>
    </row>
    <row r="100">
      <c r="B100" s="32">
        <f>IF(A100="","","")</f>
        <v/>
      </c>
      <c r="E100" s="34">
        <f>IF(D100="","",COUNTIF(Captación!$D$2:$D$101,D100))</f>
        <v/>
      </c>
      <c r="F100" s="41">
        <f>IF(D100="","",SUMIF(Captación!$D$2:$D$101,D100,Captación!$T$2:$T$101))</f>
        <v/>
      </c>
      <c r="I100" s="34">
        <f>IF(H100="","",COUNTIF(Captación!$U$2:$U$101,H100))</f>
        <v/>
      </c>
      <c r="L100" s="34">
        <f>IF(K100="","",COUNTIF(Captación!$C$2:$C$101,K100))</f>
        <v/>
      </c>
      <c r="M100" s="41">
        <f>IF(K100="","",SUMIF(Captación!$C$2:$C$101,K100,Captación!$T$2:$T$101))</f>
        <v/>
      </c>
      <c r="N100" s="34">
        <f>IF(K100="","",IFERROR(VLOOKUP(K100,Listas_Instrucciones!$C$2:$D$6,2,FALSE),""))</f>
        <v/>
      </c>
      <c r="Q100" s="35">
        <f>IF(P100="","",0)</f>
        <v/>
      </c>
    </row>
    <row r="101">
      <c r="B101" s="32">
        <f>IF(A101="","","")</f>
        <v/>
      </c>
      <c r="E101" s="32">
        <f>IF(D101="","",COUNTIF(Captación!$D$2:$D$101,D101))</f>
        <v/>
      </c>
      <c r="F101" s="42">
        <f>IF(D101="","",SUMIF(Captación!$D$2:$D$101,D101,Captación!$T$2:$T$101))</f>
        <v/>
      </c>
      <c r="I101" s="32">
        <f>IF(H101="","",COUNTIF(Captación!$U$2:$U$101,H101))</f>
        <v/>
      </c>
      <c r="L101" s="32">
        <f>IF(K101="","",COUNTIF(Captación!$C$2:$C$101,K101))</f>
        <v/>
      </c>
      <c r="M101" s="42">
        <f>IF(K101="","",SUMIF(Captación!$C$2:$C$101,K101,Captación!$T$2:$T$101))</f>
        <v/>
      </c>
      <c r="N101" s="32">
        <f>IF(K101="","",IFERROR(VLOOKUP(K101,Listas_Instrucciones!$C$2:$D$6,2,FALSE),""))</f>
        <v/>
      </c>
      <c r="Q101" s="36">
        <f>IF(P101="","",0)</f>
        <v/>
      </c>
    </row>
  </sheetData>
  <mergeCells count="1">
    <mergeCell ref="A1:Q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2026-08-27T18:18:42Z</dcterms:created>
  <dcterms:modified xmlns:dcterms="http://purl.org/dc/terms/" xmlns:xsi="http://www.w3.org/2001/XMLSchema-instance" xsi:type="dcterms:W3CDTF">2026-08-27T18:18:42Z</dcterms:modified>
</cp:coreProperties>
</file>