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ntrol_Alquileres" sheetId="1" state="visible" r:id="rId1"/>
    <sheet xmlns:r="http://schemas.openxmlformats.org/officeDocument/2006/relationships" name="Resumen" sheetId="2" state="visible" r:id="rId2"/>
    <sheet xmlns:r="http://schemas.openxmlformats.org/officeDocument/2006/relationships" name="Instrucciones" sheetId="3" state="visible" r:id="rId3"/>
  </sheets>
  <definedNames/>
  <calcPr calcId="124519" fullCalcOnLoad="1"/>
</workbook>
</file>

<file path=xl/styles.xml><?xml version="1.0" encoding="utf-8"?>
<styleSheet xmlns="http://schemas.openxmlformats.org/spreadsheetml/2006/main">
  <numFmts count="3">
    <numFmt numFmtId="164" formatCode="DD/MM/YYYY"/>
    <numFmt numFmtId="165" formatCode="#.##0,00\ &quot;€&quot;"/>
    <numFmt numFmtId="166" formatCode="0.0"/>
  </numFmts>
  <fonts count="8">
    <font>
      <name val="Calibri"/>
      <family val="2"/>
      <color theme="1"/>
      <sz val="11"/>
      <scheme val="minor"/>
    </font>
    <font>
      <b val="1"/>
      <color rgb="00FFFFFF"/>
      <sz val="11"/>
    </font>
    <font>
      <sz val="10"/>
    </font>
    <font>
      <b val="1"/>
      <color rgb="00FFFFFF"/>
      <sz val="10"/>
    </font>
    <font>
      <b val="1"/>
      <color rgb="00FFFFFF"/>
      <sz val="14"/>
    </font>
    <font>
      <b val="1"/>
      <sz val="10"/>
    </font>
    <font>
      <i val="1"/>
      <color rgb="006B7280"/>
      <sz val="9"/>
    </font>
    <font>
      <b val="1"/>
      <color rgb="00FFFFFF"/>
      <sz val="13"/>
    </font>
  </fonts>
  <fills count="7">
    <fill>
      <patternFill/>
    </fill>
    <fill>
      <patternFill patternType="gray125"/>
    </fill>
    <fill>
      <patternFill patternType="solid">
        <fgColor rgb="001E293B"/>
      </patternFill>
    </fill>
    <fill>
      <patternFill patternType="solid">
        <fgColor rgb="00F8FAFC"/>
      </patternFill>
    </fill>
    <fill>
      <patternFill patternType="solid">
        <fgColor rgb="00FFFBEB"/>
      </patternFill>
    </fill>
    <fill>
      <patternFill patternType="solid">
        <fgColor rgb="00FFFFFF"/>
      </patternFill>
    </fill>
    <fill>
      <patternFill patternType="solid">
        <fgColor rgb="00C8102E"/>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42">
    <xf numFmtId="0" fontId="0" fillId="0" borderId="0" pivotButton="0" quotePrefix="0" xfId="0"/>
    <xf numFmtId="0" fontId="1" fillId="2" borderId="1" applyAlignment="1" pivotButton="0" quotePrefix="0" xfId="0">
      <alignment horizontal="center" vertical="center"/>
    </xf>
    <xf numFmtId="0" fontId="2" fillId="3" borderId="1" applyAlignment="1" pivotButton="0" quotePrefix="0" xfId="0">
      <alignment horizontal="left" vertical="center"/>
    </xf>
    <xf numFmtId="164" fontId="2" fillId="4" borderId="1" applyAlignment="1" pivotButton="0" quotePrefix="0" xfId="0">
      <alignment horizontal="center" vertical="center"/>
    </xf>
    <xf numFmtId="165" fontId="2" fillId="4" borderId="1" applyAlignment="1" pivotButton="0" quotePrefix="0" xfId="0">
      <alignment horizontal="right" vertical="center"/>
    </xf>
    <xf numFmtId="1" fontId="2" fillId="4" borderId="1" applyAlignment="1" pivotButton="0" quotePrefix="0" xfId="0">
      <alignment horizontal="center" vertical="center"/>
    </xf>
    <xf numFmtId="49" fontId="2" fillId="3" borderId="1" applyAlignment="1" pivotButton="0" quotePrefix="0" xfId="0">
      <alignment horizontal="center" vertical="center"/>
    </xf>
    <xf numFmtId="165" fontId="2" fillId="3" borderId="1" applyAlignment="1" pivotButton="0" quotePrefix="0" xfId="0">
      <alignment horizontal="right" vertical="center"/>
    </xf>
    <xf numFmtId="0" fontId="2" fillId="5" borderId="1" applyAlignment="1" pivotButton="0" quotePrefix="0" xfId="0">
      <alignment horizontal="left" vertical="center"/>
    </xf>
    <xf numFmtId="49" fontId="2" fillId="5" borderId="1" applyAlignment="1" pivotButton="0" quotePrefix="0" xfId="0">
      <alignment horizontal="center" vertical="center"/>
    </xf>
    <xf numFmtId="165" fontId="2" fillId="5" borderId="1" applyAlignment="1" pivotButton="0" quotePrefix="0" xfId="0">
      <alignment horizontal="right" vertical="center"/>
    </xf>
    <xf numFmtId="0" fontId="0" fillId="2" borderId="1" pivotButton="0" quotePrefix="0" xfId="0"/>
    <xf numFmtId="165" fontId="3" fillId="2" borderId="1" applyAlignment="1" pivotButton="0" quotePrefix="0" xfId="0">
      <alignment horizontal="right" vertical="center"/>
    </xf>
    <xf numFmtId="0" fontId="4" fillId="2" borderId="1" applyAlignment="1" pivotButton="0" quotePrefix="0" xfId="0">
      <alignment horizontal="center" vertical="center"/>
    </xf>
    <xf numFmtId="0" fontId="5" fillId="3" borderId="1" applyAlignment="1" pivotButton="0" quotePrefix="0" xfId="0">
      <alignment horizontal="left" vertical="center"/>
    </xf>
    <xf numFmtId="164" fontId="0" fillId="4" borderId="1" applyAlignment="1" pivotButton="0" quotePrefix="0" xfId="0">
      <alignment horizontal="center" vertical="center"/>
    </xf>
    <xf numFmtId="0" fontId="3" fillId="6" borderId="1" applyAlignment="1" pivotButton="0" quotePrefix="0" xfId="0">
      <alignment horizontal="center" vertical="center"/>
    </xf>
    <xf numFmtId="0" fontId="6" fillId="3" borderId="1" applyAlignment="1" pivotButton="0" quotePrefix="0" xfId="0">
      <alignment horizontal="left" vertical="center"/>
    </xf>
    <xf numFmtId="0" fontId="5" fillId="5" borderId="1" applyAlignment="1" pivotButton="0" quotePrefix="0" xfId="0">
      <alignment horizontal="left" vertical="center"/>
    </xf>
    <xf numFmtId="0" fontId="6" fillId="5" borderId="1" applyAlignment="1" pivotButton="0" quotePrefix="0" xfId="0">
      <alignment horizontal="left" vertical="center"/>
    </xf>
    <xf numFmtId="1" fontId="2" fillId="4" borderId="1" applyAlignment="1" pivotButton="0" quotePrefix="0" xfId="0">
      <alignment horizontal="right" vertical="center"/>
    </xf>
    <xf numFmtId="10" fontId="2" fillId="4" borderId="1" applyAlignment="1" pivotButton="0" quotePrefix="0" xfId="0">
      <alignment horizontal="right" vertical="center"/>
    </xf>
    <xf numFmtId="166" fontId="2" fillId="4" borderId="1" applyAlignment="1" pivotButton="0" quotePrefix="0" xfId="0">
      <alignment horizontal="right" vertical="center"/>
    </xf>
    <xf numFmtId="0" fontId="2" fillId="3" borderId="1" pivotButton="0" quotePrefix="0" xfId="0"/>
    <xf numFmtId="165" fontId="2" fillId="3" borderId="1" pivotButton="0" quotePrefix="0" xfId="0"/>
    <xf numFmtId="0" fontId="2" fillId="0" borderId="1" pivotButton="0" quotePrefix="0" xfId="0"/>
    <xf numFmtId="0" fontId="2" fillId="5" borderId="1" pivotButton="0" quotePrefix="0" xfId="0"/>
    <xf numFmtId="165" fontId="2" fillId="5" borderId="1" pivotButton="0" quotePrefix="0" xfId="0"/>
    <xf numFmtId="0" fontId="7" fillId="2" borderId="1" applyAlignment="1" pivotButton="0" quotePrefix="0" xfId="0">
      <alignment horizontal="center" vertical="center"/>
    </xf>
    <xf numFmtId="0" fontId="0" fillId="5" borderId="0" pivotButton="0" quotePrefix="0" xfId="0"/>
    <xf numFmtId="0" fontId="3" fillId="2" borderId="1" applyAlignment="1" pivotButton="0" quotePrefix="0" xfId="0">
      <alignment horizontal="left" vertical="center"/>
    </xf>
    <xf numFmtId="0" fontId="2" fillId="5" borderId="1" applyAlignment="1" pivotButton="0" quotePrefix="0" xfId="0">
      <alignment horizontal="left" vertical="center" wrapText="1"/>
    </xf>
    <xf numFmtId="0" fontId="2" fillId="3" borderId="1" applyAlignment="1" pivotButton="0" quotePrefix="0" xfId="0">
      <alignment horizontal="left" vertical="center" wrapText="1"/>
    </xf>
    <xf numFmtId="164" fontId="2" fillId="4" borderId="1" applyAlignment="1" pivotButton="0" quotePrefix="0" xfId="0">
      <alignment horizontal="center" vertical="center"/>
    </xf>
    <xf numFmtId="165" fontId="2" fillId="4" borderId="1" applyAlignment="1" pivotButton="0" quotePrefix="0" xfId="0">
      <alignment horizontal="right" vertical="center"/>
    </xf>
    <xf numFmtId="165" fontId="2" fillId="3" borderId="1" applyAlignment="1" pivotButton="0" quotePrefix="0" xfId="0">
      <alignment horizontal="right" vertical="center"/>
    </xf>
    <xf numFmtId="165" fontId="2" fillId="5" borderId="1" applyAlignment="1" pivotButton="0" quotePrefix="0" xfId="0">
      <alignment horizontal="right" vertical="center"/>
    </xf>
    <xf numFmtId="165" fontId="3" fillId="2" borderId="1" applyAlignment="1" pivotButton="0" quotePrefix="0" xfId="0">
      <alignment horizontal="right" vertical="center"/>
    </xf>
    <xf numFmtId="164" fontId="0" fillId="4" borderId="1" applyAlignment="1" pivotButton="0" quotePrefix="0" xfId="0">
      <alignment horizontal="center" vertical="center"/>
    </xf>
    <xf numFmtId="166" fontId="2" fillId="4" borderId="1" applyAlignment="1" pivotButton="0" quotePrefix="0" xfId="0">
      <alignment horizontal="right" vertical="center"/>
    </xf>
    <xf numFmtId="165" fontId="2" fillId="3" borderId="1" pivotButton="0" quotePrefix="0" xfId="0"/>
    <xf numFmtId="165" fontId="2" fillId="5" borderId="1" pivotButton="0" quotePrefix="0" xfId="0"/>
  </cellXfs>
  <cellStyles count="1">
    <cellStyle name="Normal" xfId="0" builtinId="0" hidden="0"/>
  </cellStyles>
  <dxfs count="2">
    <dxf>
      <font>
        <b val="1"/>
        <color rgb="0016A34A"/>
        <sz val="10"/>
      </font>
      <fill>
        <patternFill patternType="solid">
          <fgColor rgb="00DCFCE7"/>
        </patternFill>
      </fill>
    </dxf>
    <dxf>
      <font>
        <b val="1"/>
        <color rgb="00DC2626"/>
        <sz val="10"/>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Renta mensual por arrendatario</a:t>
            </a:r>
          </a:p>
        </rich>
      </tx>
    </title>
    <plotArea>
      <barChart>
        <barDir val="col"/>
        <grouping val="clustered"/>
        <ser>
          <idx val="0"/>
          <order val="0"/>
          <tx>
            <strRef>
              <f>'Resumen'!C23</f>
            </strRef>
          </tx>
          <spPr>
            <a:solidFill xmlns:a="http://schemas.openxmlformats.org/drawingml/2006/main">
              <a:srgbClr val="1E293B"/>
            </a:solidFill>
            <a:ln xmlns:a="http://schemas.openxmlformats.org/drawingml/2006/main">
              <a:prstDash val="solid"/>
            </a:ln>
          </spPr>
          <cat>
            <numRef>
              <f>'Resumen'!$B$24:$B$33</f>
            </numRef>
          </cat>
          <val>
            <numRef>
              <f>'Resumen'!$C$24:$C$33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Arrendatario</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Renta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Distribución cobrado vs pendiente</a:t>
            </a:r>
          </a:p>
        </rich>
      </tx>
    </title>
    <plotArea>
      <pieChart>
        <varyColors val="1"/>
        <ser>
          <idx val="0"/>
          <order val="0"/>
          <tx>
            <strRef>
              <f>'Resumen'!F23</f>
            </strRef>
          </tx>
          <spPr>
            <a:ln xmlns:a="http://schemas.openxmlformats.org/drawingml/2006/main">
              <a:prstDash val="solid"/>
            </a:ln>
          </spPr>
          <dPt>
            <idx val="0"/>
            <spPr>
              <a:solidFill xmlns:a="http://schemas.openxmlformats.org/drawingml/2006/main">
                <a:srgbClr val="16A34A"/>
              </a:solidFill>
              <a:ln xmlns:a="http://schemas.openxmlformats.org/drawingml/2006/main">
                <a:prstDash val="solid"/>
              </a:ln>
            </spPr>
          </dPt>
          <dPt>
            <idx val="1"/>
            <spPr>
              <a:solidFill xmlns:a="http://schemas.openxmlformats.org/drawingml/2006/main">
                <a:srgbClr val="DC2626"/>
              </a:solidFill>
              <a:ln xmlns:a="http://schemas.openxmlformats.org/drawingml/2006/main">
                <a:prstDash val="solid"/>
              </a:ln>
            </spPr>
          </dPt>
          <cat>
            <numRef>
              <f>'Resumen'!$E$24:$E$25</f>
            </numRef>
          </cat>
          <val>
            <numRef>
              <f>'Resumen'!$F$24:$F$25</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1</col>
      <colOff>0</colOff>
      <row>35</row>
      <rowOff>0</rowOff>
    </from>
    <ext cx="720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35</row>
      <rowOff>0</rowOff>
    </from>
    <ext cx="5040000" cy="43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U13"/>
  <sheetViews>
    <sheetView workbookViewId="0">
      <pane ySplit="1" topLeftCell="A2" activePane="bottomLeft" state="frozen"/>
      <selection pane="bottomLeft" activeCell="A1" sqref="A1"/>
    </sheetView>
  </sheetViews>
  <sheetFormatPr baseColWidth="8" defaultRowHeight="15"/>
  <cols>
    <col width="13" customWidth="1" min="1" max="1"/>
    <col width="20" customWidth="1" min="2" max="2"/>
    <col width="12" customWidth="1" min="3" max="3"/>
    <col width="22" customWidth="1" min="4" max="4"/>
    <col width="30" customWidth="1" min="5" max="5"/>
    <col width="14" customWidth="1" min="6" max="6"/>
    <col width="22" customWidth="1" min="7" max="7"/>
    <col width="13" customWidth="1" min="8" max="8"/>
    <col width="13" customWidth="1" min="9" max="9"/>
    <col width="17" customWidth="1" min="10" max="10"/>
    <col width="18" customWidth="1" min="11" max="11"/>
    <col width="16" customWidth="1" min="12" max="12"/>
    <col width="17" customWidth="1" min="13" max="13"/>
    <col width="17" customWidth="1" min="14" max="14"/>
    <col width="14" customWidth="1" min="15" max="15"/>
    <col width="15" customWidth="1" min="16" max="16"/>
    <col width="13" customWidth="1" min="17" max="17"/>
    <col width="16" customWidth="1" min="18" max="18"/>
    <col width="17" customWidth="1" min="19" max="19"/>
    <col width="19" customWidth="1" min="20" max="20"/>
    <col width="24" customWidth="1" min="21" max="21"/>
  </cols>
  <sheetData>
    <row r="1" ht="30" customHeight="1">
      <c r="A1" s="1" t="inlineStr">
        <is>
          <t>ID Contrato</t>
        </is>
      </c>
      <c r="B1" s="1" t="inlineStr">
        <is>
          <t>Arrendatario/a</t>
        </is>
      </c>
      <c r="C1" s="1" t="inlineStr">
        <is>
          <t>NIF/NIE</t>
        </is>
      </c>
      <c r="D1" s="1" t="inlineStr">
        <is>
          <t>Inmueble</t>
        </is>
      </c>
      <c r="E1" s="1" t="inlineStr">
        <is>
          <t>Dirección</t>
        </is>
      </c>
      <c r="F1" s="1" t="inlineStr">
        <is>
          <t>Ciudad</t>
        </is>
      </c>
      <c r="G1" s="1" t="inlineStr">
        <is>
          <t>Ref. Catastral</t>
        </is>
      </c>
      <c r="H1" s="1" t="inlineStr">
        <is>
          <t>Fecha inicio</t>
        </is>
      </c>
      <c r="I1" s="1" t="inlineStr">
        <is>
          <t>Fecha fin</t>
        </is>
      </c>
      <c r="J1" s="1" t="inlineStr">
        <is>
          <t>Renta mensual (€)</t>
        </is>
      </c>
      <c r="K1" s="1" t="inlineStr">
        <is>
          <t>Gastos comunidad (€)</t>
        </is>
      </c>
      <c r="L1" s="1" t="inlineStr">
        <is>
          <t>IBI repercutido (€)</t>
        </is>
      </c>
      <c r="M1" s="1" t="inlineStr">
        <is>
          <t>Seguro repercutido (€)</t>
        </is>
      </c>
      <c r="N1" s="1" t="inlineStr">
        <is>
          <t>Fianza depositada (€)</t>
        </is>
      </c>
      <c r="O1" s="1" t="inlineStr">
        <is>
          <t>Cobrado mes (€)</t>
        </is>
      </c>
      <c r="P1" s="1" t="inlineStr">
        <is>
          <t>Días de retraso</t>
        </is>
      </c>
      <c r="Q1" s="1" t="inlineStr">
        <is>
          <t>Estado cobro</t>
        </is>
      </c>
      <c r="R1" s="1" t="inlineStr">
        <is>
          <t>Ingreso neto (€)</t>
        </is>
      </c>
      <c r="S1" s="1" t="inlineStr">
        <is>
          <t>Reducción IRPF 60%</t>
        </is>
      </c>
      <c r="T1" s="1" t="inlineStr">
        <is>
          <t>Ingreso fiscalizable (€)</t>
        </is>
      </c>
      <c r="U1" s="1" t="inlineStr">
        <is>
          <t>Observaciones</t>
        </is>
      </c>
    </row>
    <row r="2">
      <c r="A2" s="2" t="inlineStr">
        <is>
          <t>CTR-001</t>
        </is>
      </c>
      <c r="B2" s="2" t="inlineStr">
        <is>
          <t>María García</t>
        </is>
      </c>
      <c r="C2" s="2" t="inlineStr">
        <is>
          <t>12345678Z</t>
        </is>
      </c>
      <c r="D2" s="2" t="inlineStr">
        <is>
          <t>Piso A - Madrid</t>
        </is>
      </c>
      <c r="E2" s="2" t="inlineStr">
        <is>
          <t>Calle Mayor 12, 3ºB</t>
        </is>
      </c>
      <c r="F2" s="2" t="inlineStr">
        <is>
          <t>Madrid</t>
        </is>
      </c>
      <c r="G2" s="2" t="inlineStr">
        <is>
          <t>2800100AA0001A0001XT</t>
        </is>
      </c>
      <c r="H2" s="33" t="n">
        <v>46023</v>
      </c>
      <c r="I2" s="33" t="n">
        <v>46387</v>
      </c>
      <c r="J2" s="34" t="n">
        <v>950</v>
      </c>
      <c r="K2" s="34" t="n">
        <v>45</v>
      </c>
      <c r="L2" s="34" t="n">
        <v>22</v>
      </c>
      <c r="M2" s="34" t="n">
        <v>15</v>
      </c>
      <c r="N2" s="34" t="n">
        <v>950</v>
      </c>
      <c r="O2" s="34" t="n">
        <v>950</v>
      </c>
      <c r="P2" s="5" t="n">
        <v>0</v>
      </c>
      <c r="Q2" s="6">
        <f>IF(O2&gt;=J2,"Cobrado","Pendiente")</f>
        <v/>
      </c>
      <c r="R2" s="35">
        <f>SUM(J2:M2)</f>
        <v/>
      </c>
      <c r="S2" s="35">
        <f>IF(Q2="Cobrado",J2*0.6,0)</f>
        <v/>
      </c>
      <c r="T2" s="35">
        <f>J2-S2</f>
        <v/>
      </c>
      <c r="U2" s="2" t="inlineStr">
        <is>
          <t>Contrato vigente</t>
        </is>
      </c>
    </row>
    <row r="3">
      <c r="A3" s="8" t="inlineStr">
        <is>
          <t>CTR-002</t>
        </is>
      </c>
      <c r="B3" s="8" t="inlineStr">
        <is>
          <t>Antonio López</t>
        </is>
      </c>
      <c r="C3" s="8" t="inlineStr">
        <is>
          <t>23456789A</t>
        </is>
      </c>
      <c r="D3" s="8" t="inlineStr">
        <is>
          <t>Piso B - Barcelona</t>
        </is>
      </c>
      <c r="E3" s="8" t="inlineStr">
        <is>
          <t>Av. Diagonal 405, 2ºA</t>
        </is>
      </c>
      <c r="F3" s="8" t="inlineStr">
        <is>
          <t>Barcelona</t>
        </is>
      </c>
      <c r="G3" s="8" t="inlineStr">
        <is>
          <t>0801907DF3810A0001JX</t>
        </is>
      </c>
      <c r="H3" s="33" t="n">
        <v>46054</v>
      </c>
      <c r="I3" s="33" t="n">
        <v>46418</v>
      </c>
      <c r="J3" s="34" t="n">
        <v>1250</v>
      </c>
      <c r="K3" s="34" t="n">
        <v>75</v>
      </c>
      <c r="L3" s="34" t="n">
        <v>35</v>
      </c>
      <c r="M3" s="34" t="n">
        <v>22</v>
      </c>
      <c r="N3" s="34" t="n">
        <v>1250</v>
      </c>
      <c r="O3" s="34" t="n">
        <v>1250</v>
      </c>
      <c r="P3" s="5" t="n">
        <v>0</v>
      </c>
      <c r="Q3" s="9">
        <f>IF(O3&gt;=J3,"Cobrado","Pendiente")</f>
        <v/>
      </c>
      <c r="R3" s="36">
        <f>SUM(J3:M3)</f>
        <v/>
      </c>
      <c r="S3" s="36">
        <f>IF(Q3="Cobrado",J3*0.6,0)</f>
        <v/>
      </c>
      <c r="T3" s="36">
        <f>J3-S3</f>
        <v/>
      </c>
      <c r="U3" s="8" t="inlineStr">
        <is>
          <t>Pago puntual</t>
        </is>
      </c>
    </row>
    <row r="4">
      <c r="A4" s="2" t="inlineStr">
        <is>
          <t>CTR-003</t>
        </is>
      </c>
      <c r="B4" s="2" t="inlineStr">
        <is>
          <t>Carmen Ruiz</t>
        </is>
      </c>
      <c r="C4" s="2" t="inlineStr">
        <is>
          <t>34567890B</t>
        </is>
      </c>
      <c r="D4" s="2" t="inlineStr">
        <is>
          <t>Piso C - Sevilla</t>
        </is>
      </c>
      <c r="E4" s="2" t="inlineStr">
        <is>
          <t>Calle Sierpes 8, 1ºD</t>
        </is>
      </c>
      <c r="F4" s="2" t="inlineStr">
        <is>
          <t>Sevilla</t>
        </is>
      </c>
      <c r="G4" s="2" t="inlineStr">
        <is>
          <t>4109101UA5010A0001FP</t>
        </is>
      </c>
      <c r="H4" s="33" t="n">
        <v>46037</v>
      </c>
      <c r="I4" s="33" t="n">
        <v>46370</v>
      </c>
      <c r="J4" s="34" t="n">
        <v>700</v>
      </c>
      <c r="K4" s="34" t="n">
        <v>30</v>
      </c>
      <c r="L4" s="34" t="n">
        <v>18</v>
      </c>
      <c r="M4" s="34" t="n">
        <v>10</v>
      </c>
      <c r="N4" s="34" t="n">
        <v>700</v>
      </c>
      <c r="O4" s="34" t="n">
        <v>700</v>
      </c>
      <c r="P4" s="5" t="n">
        <v>0</v>
      </c>
      <c r="Q4" s="6">
        <f>IF(O4&gt;=J4,"Cobrado","Pendiente")</f>
        <v/>
      </c>
      <c r="R4" s="35">
        <f>SUM(J4:M4)</f>
        <v/>
      </c>
      <c r="S4" s="35">
        <f>IF(Q4="Cobrado",J4*0.6,0)</f>
        <v/>
      </c>
      <c r="T4" s="35">
        <f>J4-S4</f>
        <v/>
      </c>
      <c r="U4" s="2" t="inlineStr"/>
    </row>
    <row r="5">
      <c r="A5" s="8" t="inlineStr">
        <is>
          <t>CTR-004</t>
        </is>
      </c>
      <c r="B5" s="8" t="inlineStr">
        <is>
          <t>José Martínez</t>
        </is>
      </c>
      <c r="C5" s="8" t="inlineStr">
        <is>
          <t>45678901C</t>
        </is>
      </c>
      <c r="D5" s="8" t="inlineStr">
        <is>
          <t>Piso D - Valencia</t>
        </is>
      </c>
      <c r="E5" s="8" t="inlineStr">
        <is>
          <t>Calle Colón 22, 4ºC</t>
        </is>
      </c>
      <c r="F5" s="8" t="inlineStr">
        <is>
          <t>Valencia</t>
        </is>
      </c>
      <c r="G5" s="8" t="inlineStr">
        <is>
          <t>4625001YJ2760A0001MK</t>
        </is>
      </c>
      <c r="H5" s="33" t="n">
        <v>46082</v>
      </c>
      <c r="I5" s="33" t="n">
        <v>46446</v>
      </c>
      <c r="J5" s="34" t="n">
        <v>850</v>
      </c>
      <c r="K5" s="34" t="n">
        <v>40</v>
      </c>
      <c r="L5" s="34" t="n">
        <v>20</v>
      </c>
      <c r="M5" s="34" t="n">
        <v>12</v>
      </c>
      <c r="N5" s="34" t="n">
        <v>850</v>
      </c>
      <c r="O5" s="34" t="n">
        <v>0</v>
      </c>
      <c r="P5" s="5" t="n">
        <v>12</v>
      </c>
      <c r="Q5" s="9">
        <f>IF(O5&gt;=J5,"Cobrado","Pendiente")</f>
        <v/>
      </c>
      <c r="R5" s="36">
        <f>SUM(J5:M5)</f>
        <v/>
      </c>
      <c r="S5" s="36">
        <f>IF(Q5="Cobrado",J5*0.6,0)</f>
        <v/>
      </c>
      <c r="T5" s="36">
        <f>J5-S5</f>
        <v/>
      </c>
      <c r="U5" s="8" t="inlineStr">
        <is>
          <t>Pendiente de cobro</t>
        </is>
      </c>
    </row>
    <row r="6">
      <c r="A6" s="2" t="inlineStr">
        <is>
          <t>CTR-005</t>
        </is>
      </c>
      <c r="B6" s="2" t="inlineStr">
        <is>
          <t>Laura Fernández</t>
        </is>
      </c>
      <c r="C6" s="2" t="inlineStr">
        <is>
          <t>56789012D</t>
        </is>
      </c>
      <c r="D6" s="2" t="inlineStr">
        <is>
          <t>Piso E - Málaga</t>
        </is>
      </c>
      <c r="E6" s="2" t="inlineStr">
        <is>
          <t>Calle Larios 15, 5ºA</t>
        </is>
      </c>
      <c r="F6" s="2" t="inlineStr">
        <is>
          <t>Málaga</t>
        </is>
      </c>
      <c r="G6" s="2" t="inlineStr">
        <is>
          <t>2904503UF4660A0001LP</t>
        </is>
      </c>
      <c r="H6" s="33" t="n">
        <v>46068</v>
      </c>
      <c r="I6" s="33" t="n">
        <v>46432</v>
      </c>
      <c r="J6" s="34" t="n">
        <v>1100</v>
      </c>
      <c r="K6" s="34" t="n">
        <v>60</v>
      </c>
      <c r="L6" s="34" t="n">
        <v>28</v>
      </c>
      <c r="M6" s="34" t="n">
        <v>18</v>
      </c>
      <c r="N6" s="34" t="n">
        <v>1100</v>
      </c>
      <c r="O6" s="34" t="n">
        <v>1100</v>
      </c>
      <c r="P6" s="5" t="n">
        <v>0</v>
      </c>
      <c r="Q6" s="6">
        <f>IF(O6&gt;=J6,"Cobrado","Pendiente")</f>
        <v/>
      </c>
      <c r="R6" s="35">
        <f>SUM(J6:M6)</f>
        <v/>
      </c>
      <c r="S6" s="35">
        <f>IF(Q6="Cobrado",J6*0.6,0)</f>
        <v/>
      </c>
      <c r="T6" s="35">
        <f>J6-S6</f>
        <v/>
      </c>
      <c r="U6" s="2" t="inlineStr"/>
    </row>
    <row r="7">
      <c r="A7" s="8" t="inlineStr">
        <is>
          <t>CTR-006</t>
        </is>
      </c>
      <c r="B7" s="8" t="inlineStr">
        <is>
          <t>Manuel Sánchez</t>
        </is>
      </c>
      <c r="C7" s="8" t="inlineStr">
        <is>
          <t>67890123E</t>
        </is>
      </c>
      <c r="D7" s="8" t="inlineStr">
        <is>
          <t>Piso F - Madrid</t>
        </is>
      </c>
      <c r="E7" s="8" t="inlineStr">
        <is>
          <t>Calle Fuencarral 88, 2ºA</t>
        </is>
      </c>
      <c r="F7" s="8" t="inlineStr">
        <is>
          <t>Madrid</t>
        </is>
      </c>
      <c r="G7" s="8" t="inlineStr">
        <is>
          <t>2800102AA0002A0002YZ</t>
        </is>
      </c>
      <c r="H7" s="33" t="n">
        <v>46023</v>
      </c>
      <c r="I7" s="33" t="n">
        <v>46387</v>
      </c>
      <c r="J7" s="34" t="n">
        <v>1450</v>
      </c>
      <c r="K7" s="34" t="n">
        <v>85</v>
      </c>
      <c r="L7" s="34" t="n">
        <v>40</v>
      </c>
      <c r="M7" s="34" t="n">
        <v>25</v>
      </c>
      <c r="N7" s="34" t="n">
        <v>1450</v>
      </c>
      <c r="O7" s="34" t="n">
        <v>1450</v>
      </c>
      <c r="P7" s="5" t="n">
        <v>0</v>
      </c>
      <c r="Q7" s="9">
        <f>IF(O7&gt;=J7,"Cobrado","Pendiente")</f>
        <v/>
      </c>
      <c r="R7" s="36">
        <f>SUM(J7:M7)</f>
        <v/>
      </c>
      <c r="S7" s="36">
        <f>IF(Q7="Cobrado",J7*0.6,0)</f>
        <v/>
      </c>
      <c r="T7" s="36">
        <f>J7-S7</f>
        <v/>
      </c>
      <c r="U7" s="8" t="inlineStr">
        <is>
          <t>Inquilino solvente</t>
        </is>
      </c>
    </row>
    <row r="8">
      <c r="A8" s="2" t="inlineStr">
        <is>
          <t>CTR-007</t>
        </is>
      </c>
      <c r="B8" s="2" t="inlineStr">
        <is>
          <t>Lucía Pérez</t>
        </is>
      </c>
      <c r="C8" s="2" t="inlineStr">
        <is>
          <t>78901234F</t>
        </is>
      </c>
      <c r="D8" s="2" t="inlineStr">
        <is>
          <t>Piso G - Zaragoza</t>
        </is>
      </c>
      <c r="E8" s="2" t="inlineStr">
        <is>
          <t>Paseo Independencia 14, 3ºB</t>
        </is>
      </c>
      <c r="F8" s="2" t="inlineStr">
        <is>
          <t>Zaragoza</t>
        </is>
      </c>
      <c r="G8" s="2" t="inlineStr">
        <is>
          <t>5000501YM2000A0001QW</t>
        </is>
      </c>
      <c r="H8" s="33" t="n">
        <v>46096</v>
      </c>
      <c r="I8" s="33" t="n">
        <v>46460</v>
      </c>
      <c r="J8" s="34" t="n">
        <v>750</v>
      </c>
      <c r="K8" s="34" t="n">
        <v>35</v>
      </c>
      <c r="L8" s="34" t="n">
        <v>18</v>
      </c>
      <c r="M8" s="34" t="n">
        <v>10</v>
      </c>
      <c r="N8" s="34" t="n">
        <v>750</v>
      </c>
      <c r="O8" s="34" t="n">
        <v>750</v>
      </c>
      <c r="P8" s="5" t="n">
        <v>0</v>
      </c>
      <c r="Q8" s="6">
        <f>IF(O8&gt;=J8,"Cobrado","Pendiente")</f>
        <v/>
      </c>
      <c r="R8" s="35">
        <f>SUM(J8:M8)</f>
        <v/>
      </c>
      <c r="S8" s="35">
        <f>IF(Q8="Cobrado",J8*0.6,0)</f>
        <v/>
      </c>
      <c r="T8" s="35">
        <f>J8-S8</f>
        <v/>
      </c>
      <c r="U8" s="2" t="inlineStr"/>
    </row>
    <row r="9">
      <c r="A9" s="8" t="inlineStr">
        <is>
          <t>CTR-008</t>
        </is>
      </c>
      <c r="B9" s="8" t="inlineStr">
        <is>
          <t>David Romero</t>
        </is>
      </c>
      <c r="C9" s="8" t="inlineStr">
        <is>
          <t>89012345G</t>
        </is>
      </c>
      <c r="D9" s="8" t="inlineStr">
        <is>
          <t>Piso H - Barcelona</t>
        </is>
      </c>
      <c r="E9" s="8" t="inlineStr">
        <is>
          <t>Calle Provença 230, 1ºC</t>
        </is>
      </c>
      <c r="F9" s="8" t="inlineStr">
        <is>
          <t>Barcelona</t>
        </is>
      </c>
      <c r="G9" s="8" t="inlineStr">
        <is>
          <t>0801908DF3811A0002KX</t>
        </is>
      </c>
      <c r="H9" s="33" t="n">
        <v>46113</v>
      </c>
      <c r="I9" s="33" t="n">
        <v>46477</v>
      </c>
      <c r="J9" s="34" t="n">
        <v>1350</v>
      </c>
      <c r="K9" s="34" t="n">
        <v>80</v>
      </c>
      <c r="L9" s="34" t="n">
        <v>38</v>
      </c>
      <c r="M9" s="34" t="n">
        <v>20</v>
      </c>
      <c r="N9" s="34" t="n">
        <v>1350</v>
      </c>
      <c r="O9" s="34" t="n">
        <v>0</v>
      </c>
      <c r="P9" s="5" t="n">
        <v>8</v>
      </c>
      <c r="Q9" s="9">
        <f>IF(O9&gt;=J9,"Cobrado","Pendiente")</f>
        <v/>
      </c>
      <c r="R9" s="36">
        <f>SUM(J9:M9)</f>
        <v/>
      </c>
      <c r="S9" s="36">
        <f>IF(Q9="Cobrado",J9*0.6,0)</f>
        <v/>
      </c>
      <c r="T9" s="36">
        <f>J9-S9</f>
        <v/>
      </c>
      <c r="U9" s="8" t="inlineStr">
        <is>
          <t>Retraso en pago</t>
        </is>
      </c>
    </row>
    <row r="10">
      <c r="A10" s="2" t="inlineStr">
        <is>
          <t>CTR-009</t>
        </is>
      </c>
      <c r="B10" s="2" t="inlineStr">
        <is>
          <t>Elena Torres</t>
        </is>
      </c>
      <c r="C10" s="2" t="inlineStr">
        <is>
          <t>90123456H</t>
        </is>
      </c>
      <c r="D10" s="2" t="inlineStr">
        <is>
          <t>Piso I - Bilbao</t>
        </is>
      </c>
      <c r="E10" s="2" t="inlineStr">
        <is>
          <t>Gran Vía Don Diego 45, 6ºA</t>
        </is>
      </c>
      <c r="F10" s="2" t="inlineStr">
        <is>
          <t>Bilbao</t>
        </is>
      </c>
      <c r="G10" s="2" t="inlineStr">
        <is>
          <t>4800501VN3000A0001RT</t>
        </is>
      </c>
      <c r="H10" s="33" t="n">
        <v>46054</v>
      </c>
      <c r="I10" s="33" t="n">
        <v>46418</v>
      </c>
      <c r="J10" s="34" t="n">
        <v>900</v>
      </c>
      <c r="K10" s="34" t="n">
        <v>50</v>
      </c>
      <c r="L10" s="34" t="n">
        <v>25</v>
      </c>
      <c r="M10" s="34" t="n">
        <v>14</v>
      </c>
      <c r="N10" s="34" t="n">
        <v>900</v>
      </c>
      <c r="O10" s="34" t="n">
        <v>900</v>
      </c>
      <c r="P10" s="5" t="n">
        <v>0</v>
      </c>
      <c r="Q10" s="6">
        <f>IF(O10&gt;=J10,"Cobrado","Pendiente")</f>
        <v/>
      </c>
      <c r="R10" s="35">
        <f>SUM(J10:M10)</f>
        <v/>
      </c>
      <c r="S10" s="35">
        <f>IF(Q10="Cobrado",J10*0.6,0)</f>
        <v/>
      </c>
      <c r="T10" s="35">
        <f>J10-S10</f>
        <v/>
      </c>
      <c r="U10" s="2" t="inlineStr"/>
    </row>
    <row r="11">
      <c r="A11" s="8" t="inlineStr">
        <is>
          <t>CTR-010</t>
        </is>
      </c>
      <c r="B11" s="8" t="inlineStr">
        <is>
          <t>Javier Navarro</t>
        </is>
      </c>
      <c r="C11" s="8" t="inlineStr">
        <is>
          <t>01234567I</t>
        </is>
      </c>
      <c r="D11" s="8" t="inlineStr">
        <is>
          <t>Piso J - Valencia</t>
        </is>
      </c>
      <c r="E11" s="8" t="inlineStr">
        <is>
          <t>Calle Paz 12, 2ºD</t>
        </is>
      </c>
      <c r="F11" s="8" t="inlineStr">
        <is>
          <t>Valencia</t>
        </is>
      </c>
      <c r="G11" s="8" t="inlineStr">
        <is>
          <t>4625002YJ2761A0002NL</t>
        </is>
      </c>
      <c r="H11" s="33" t="n">
        <v>46143</v>
      </c>
      <c r="I11" s="33" t="n">
        <v>46507</v>
      </c>
      <c r="J11" s="34" t="n">
        <v>650</v>
      </c>
      <c r="K11" s="34" t="n">
        <v>28</v>
      </c>
      <c r="L11" s="34" t="n">
        <v>15</v>
      </c>
      <c r="M11" s="34" t="n">
        <v>9</v>
      </c>
      <c r="N11" s="34" t="n">
        <v>650</v>
      </c>
      <c r="O11" s="34" t="n">
        <v>650</v>
      </c>
      <c r="P11" s="5" t="n">
        <v>0</v>
      </c>
      <c r="Q11" s="9">
        <f>IF(O11&gt;=J11,"Cobrado","Pendiente")</f>
        <v/>
      </c>
      <c r="R11" s="36">
        <f>SUM(J11:M11)</f>
        <v/>
      </c>
      <c r="S11" s="36">
        <f>IF(Q11="Cobrado",J11*0.6,0)</f>
        <v/>
      </c>
      <c r="T11" s="36">
        <f>J11-S11</f>
        <v/>
      </c>
      <c r="U11" s="8" t="inlineStr">
        <is>
          <t>Contrato nuevo</t>
        </is>
      </c>
    </row>
    <row r="12"/>
    <row r="13">
      <c r="A13" s="1" t="inlineStr">
        <is>
          <t>TOTALES</t>
        </is>
      </c>
      <c r="B13" s="11" t="inlineStr"/>
      <c r="C13" s="11" t="inlineStr"/>
      <c r="D13" s="11" t="inlineStr"/>
      <c r="E13" s="11" t="inlineStr"/>
      <c r="F13" s="11" t="inlineStr"/>
      <c r="G13" s="11" t="inlineStr"/>
      <c r="H13" s="11" t="inlineStr"/>
      <c r="I13" s="11" t="inlineStr"/>
      <c r="J13" s="37">
        <f>SUM(J2:J11)</f>
        <v/>
      </c>
      <c r="K13" s="37">
        <f>SUM(K2:K11)</f>
        <v/>
      </c>
      <c r="L13" s="37">
        <f>SUM(L2:L11)</f>
        <v/>
      </c>
      <c r="M13" s="37">
        <f>SUM(M2:M11)</f>
        <v/>
      </c>
      <c r="N13" s="37">
        <f>SUM(N2:N11)</f>
        <v/>
      </c>
      <c r="O13" s="37">
        <f>SUM(O2:O11)</f>
        <v/>
      </c>
      <c r="P13" s="11" t="inlineStr"/>
      <c r="Q13" s="11" t="inlineStr"/>
      <c r="R13" s="37">
        <f>SUM(R2:R11)</f>
        <v/>
      </c>
      <c r="S13" s="37">
        <f>SUM(S2:S11)</f>
        <v/>
      </c>
      <c r="T13" s="37">
        <f>SUM(T2:T11)</f>
        <v/>
      </c>
      <c r="U13" s="11" t="inlineStr"/>
    </row>
  </sheetData>
  <conditionalFormatting sqref="Q2:Q11">
    <cfRule type="expression" priority="1" dxfId="0" stopIfTrue="1">
      <formula>$Q2="Cobrado"</formula>
    </cfRule>
    <cfRule type="expression" priority="2" dxfId="1" stopIfTrue="1">
      <formula>$Q2="Pendiente"</formula>
    </cfRule>
  </conditionalFormatting>
  <conditionalFormatting sqref="P2:P11">
    <cfRule type="expression" priority="3" dxfId="1" stopIfTrue="1">
      <formula>$P2&gt;5</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33"/>
  <sheetViews>
    <sheetView showGridLines="0" workbookViewId="0">
      <selection activeCell="A1" sqref="A1"/>
    </sheetView>
  </sheetViews>
  <sheetFormatPr baseColWidth="8" defaultRowHeight="15"/>
  <cols>
    <col width="6" customWidth="1" min="1" max="1"/>
    <col width="36" customWidth="1" min="2" max="2"/>
    <col width="22" customWidth="1" min="3" max="3"/>
    <col width="22" customWidth="1" min="4" max="4"/>
    <col width="18" customWidth="1" min="5" max="5"/>
  </cols>
  <sheetData>
    <row r="1" ht="32" customHeight="1">
      <c r="B1" s="13" t="inlineStr">
        <is>
          <t>RESUMEN — CONTROL DE ALQUILERES</t>
        </is>
      </c>
      <c r="C1" s="11" t="n"/>
      <c r="D1" s="11" t="n"/>
      <c r="E1" s="11" t="n"/>
    </row>
    <row r="2">
      <c r="B2" s="14" t="inlineStr">
        <is>
          <t>Fecha del informe:</t>
        </is>
      </c>
      <c r="C2" s="38">
        <f>TODAY()</f>
        <v/>
      </c>
    </row>
    <row r="3"/>
    <row r="4">
      <c r="B4" s="16" t="inlineStr">
        <is>
          <t>INDICADOR</t>
        </is>
      </c>
      <c r="C4" s="16" t="inlineStr">
        <is>
          <t>VALOR</t>
        </is>
      </c>
      <c r="D4" s="16" t="inlineStr">
        <is>
          <t>DESCRIPCIÓN</t>
        </is>
      </c>
    </row>
    <row r="5">
      <c r="B5" s="14" t="inlineStr">
        <is>
          <t>Total ingresos cobrados (€)</t>
        </is>
      </c>
      <c r="C5" s="34">
        <f>IFERROR(SUMIF(Control_Alquileres!Q2:Q11,"Cobrado",Control_Alquileres!O2:O11),0)</f>
        <v/>
      </c>
      <c r="D5" s="17" t="inlineStr">
        <is>
          <t>Suma de rentas con estado Cobrado</t>
        </is>
      </c>
    </row>
    <row r="6">
      <c r="B6" s="18" t="inlineStr">
        <is>
          <t>Total ingresos pendientes (€)</t>
        </is>
      </c>
      <c r="C6" s="34">
        <f>IFERROR(SUMIF(Control_Alquileres!Q2:Q11,"Pendiente",Control_Alquileres!J2:J11),0)</f>
        <v/>
      </c>
      <c r="D6" s="19" t="inlineStr">
        <is>
          <t>Rentas aún sin cobrar</t>
        </is>
      </c>
    </row>
    <row r="7">
      <c r="B7" s="14" t="inlineStr">
        <is>
          <t>Renta media mensual (€)</t>
        </is>
      </c>
      <c r="C7" s="34">
        <f>IFERROR(AVERAGE(Control_Alquileres!J2:J11),0)</f>
        <v/>
      </c>
      <c r="D7" s="17" t="inlineStr">
        <is>
          <t>Media de rentas pactadas</t>
        </is>
      </c>
    </row>
    <row r="8">
      <c r="B8" s="18" t="inlineStr">
        <is>
          <t>Renta máxima (€)</t>
        </is>
      </c>
      <c r="C8" s="34">
        <f>IFERROR(MAX(Control_Alquileres!J2:J11),0)</f>
        <v/>
      </c>
      <c r="D8" s="19" t="inlineStr">
        <is>
          <t>Renta mensual más alta</t>
        </is>
      </c>
    </row>
    <row r="9">
      <c r="B9" s="14" t="inlineStr">
        <is>
          <t>Renta mínima (€)</t>
        </is>
      </c>
      <c r="C9" s="34">
        <f>IFERROR(MIN(Control_Alquileres!J2:J11),0)</f>
        <v/>
      </c>
      <c r="D9" s="17" t="inlineStr">
        <is>
          <t>Renta mensual más baja</t>
        </is>
      </c>
    </row>
    <row r="10">
      <c r="B10" s="18" t="inlineStr">
        <is>
          <t>Contratos cobrados</t>
        </is>
      </c>
      <c r="C10" s="20">
        <f>IFERROR(COUNTIF(Control_Alquileres!Q2:Q11,"Cobrado"),0)</f>
        <v/>
      </c>
      <c r="D10" s="19" t="inlineStr">
        <is>
          <t>Número de contratos al corriente</t>
        </is>
      </c>
    </row>
    <row r="11">
      <c r="B11" s="14" t="inlineStr">
        <is>
          <t>Contratos pendientes</t>
        </is>
      </c>
      <c r="C11" s="20">
        <f>IFERROR(COUNTIF(Control_Alquileres!Q2:Q11,"Pendiente"),0)</f>
        <v/>
      </c>
      <c r="D11" s="17" t="inlineStr">
        <is>
          <t>Número de contratos con pago pendiente</t>
        </is>
      </c>
    </row>
    <row r="12">
      <c r="B12" s="18" t="inlineStr">
        <is>
          <t>% cobrado</t>
        </is>
      </c>
      <c r="C12" s="21">
        <f>IFERROR(COUNTIF(Control_Alquileres!Q2:Q11,"Cobrado")/COUNTA(Control_Alquileres!A2:A11),0)</f>
        <v/>
      </c>
      <c r="D12" s="19" t="inlineStr">
        <is>
          <t>Porcentaje de contratos cobrados</t>
        </is>
      </c>
    </row>
    <row r="13">
      <c r="B13" s="14" t="inlineStr">
        <is>
          <t>Total fianzas depositadas (€)</t>
        </is>
      </c>
      <c r="C13" s="34">
        <f>IFERROR(SUM(Control_Alquileres!N2:N11),0)</f>
        <v/>
      </c>
      <c r="D13" s="17" t="inlineStr">
        <is>
          <t>Suma de fianzas en depósito</t>
        </is>
      </c>
    </row>
    <row r="14">
      <c r="B14" s="18" t="inlineStr">
        <is>
          <t>Total gastos comunidad (€)</t>
        </is>
      </c>
      <c r="C14" s="34">
        <f>IFERROR(SUM(Control_Alquileres!K2:K11),0)</f>
        <v/>
      </c>
      <c r="D14" s="19" t="inlineStr">
        <is>
          <t>Gastos de comunidad repercutidos</t>
        </is>
      </c>
    </row>
    <row r="15">
      <c r="B15" s="14" t="inlineStr">
        <is>
          <t>Total IBI repercutido (€)</t>
        </is>
      </c>
      <c r="C15" s="34">
        <f>IFERROR(SUM(Control_Alquileres!L2:L11),0)</f>
        <v/>
      </c>
      <c r="D15" s="17" t="inlineStr">
        <is>
          <t>IBI repercutido a inquilinos</t>
        </is>
      </c>
    </row>
    <row r="16">
      <c r="B16" s="18" t="inlineStr">
        <is>
          <t>Total ingreso neto (€)</t>
        </is>
      </c>
      <c r="C16" s="34">
        <f>IFERROR(SUM(Control_Alquileres!R2:R11),0)</f>
        <v/>
      </c>
      <c r="D16" s="19" t="inlineStr">
        <is>
          <t>Renta + gastos repercutidos</t>
        </is>
      </c>
    </row>
    <row r="17">
      <c r="B17" s="14" t="inlineStr">
        <is>
          <t>Reducción IRPF 60% total (€)</t>
        </is>
      </c>
      <c r="C17" s="34">
        <f>IFERROR(SUM(Control_Alquileres!S2:S11),0)</f>
        <v/>
      </c>
      <c r="D17" s="17" t="inlineStr">
        <is>
          <t>Reducción fiscal por arrendamiento habitual</t>
        </is>
      </c>
    </row>
    <row r="18">
      <c r="B18" s="18" t="inlineStr">
        <is>
          <t>Ingreso fiscalizable total (€)</t>
        </is>
      </c>
      <c r="C18" s="34">
        <f>IFERROR(SUM(Control_Alquileres!T2:T11),0)</f>
        <v/>
      </c>
      <c r="D18" s="19" t="inlineStr">
        <is>
          <t>Base imponible IRPF estimada</t>
        </is>
      </c>
    </row>
    <row r="19">
      <c r="B19" s="14" t="inlineStr">
        <is>
          <t>Media días de retraso</t>
        </is>
      </c>
      <c r="C19" s="39">
        <f>IFERROR(AVERAGE(Control_Alquileres!P2:P11),0)</f>
        <v/>
      </c>
      <c r="D19" s="17" t="inlineStr">
        <is>
          <t>Promedio días de retraso en cobro</t>
        </is>
      </c>
    </row>
    <row r="20"/>
    <row r="21"/>
    <row r="22"/>
    <row r="23">
      <c r="B23" s="16" t="inlineStr">
        <is>
          <t>Arrendatario</t>
        </is>
      </c>
      <c r="C23" s="16" t="inlineStr">
        <is>
          <t>Renta mensual (€)</t>
        </is>
      </c>
      <c r="E23" s="16" t="inlineStr">
        <is>
          <t>Estado</t>
        </is>
      </c>
      <c r="F23" s="16" t="inlineStr">
        <is>
          <t>Contratos</t>
        </is>
      </c>
    </row>
    <row r="24">
      <c r="B24" s="23" t="inlineStr">
        <is>
          <t>María García</t>
        </is>
      </c>
      <c r="C24" s="40" t="n">
        <v>950</v>
      </c>
      <c r="E24" s="25" t="inlineStr">
        <is>
          <t>Cobrado</t>
        </is>
      </c>
      <c r="F24" s="25">
        <f>IFERROR(COUNTIF(Control_Alquileres!Q2:Q11,"Cobrado"),0)</f>
        <v/>
      </c>
    </row>
    <row r="25">
      <c r="B25" s="26" t="inlineStr">
        <is>
          <t>Antonio López</t>
        </is>
      </c>
      <c r="C25" s="41" t="n">
        <v>1250</v>
      </c>
      <c r="E25" s="25" t="inlineStr">
        <is>
          <t>Pendiente</t>
        </is>
      </c>
      <c r="F25" s="25">
        <f>IFERROR(COUNTIF(Control_Alquileres!Q2:Q11,"Pendiente"),0)</f>
        <v/>
      </c>
    </row>
    <row r="26">
      <c r="B26" s="23" t="inlineStr">
        <is>
          <t>Carmen Ruiz</t>
        </is>
      </c>
      <c r="C26" s="40" t="n">
        <v>700</v>
      </c>
    </row>
    <row r="27">
      <c r="B27" s="26" t="inlineStr">
        <is>
          <t>José Martínez</t>
        </is>
      </c>
      <c r="C27" s="41" t="n">
        <v>850</v>
      </c>
    </row>
    <row r="28">
      <c r="B28" s="23" t="inlineStr">
        <is>
          <t>Laura Fernández</t>
        </is>
      </c>
      <c r="C28" s="40" t="n">
        <v>1100</v>
      </c>
    </row>
    <row r="29">
      <c r="B29" s="26" t="inlineStr">
        <is>
          <t>Manuel Sánchez</t>
        </is>
      </c>
      <c r="C29" s="41" t="n">
        <v>1450</v>
      </c>
    </row>
    <row r="30">
      <c r="B30" s="23" t="inlineStr">
        <is>
          <t>Lucía Pérez</t>
        </is>
      </c>
      <c r="C30" s="40" t="n">
        <v>750</v>
      </c>
    </row>
    <row r="31">
      <c r="B31" s="26" t="inlineStr">
        <is>
          <t>David Romero</t>
        </is>
      </c>
      <c r="C31" s="41" t="n">
        <v>1350</v>
      </c>
    </row>
    <row r="32">
      <c r="B32" s="23" t="inlineStr">
        <is>
          <t>Elena Torres</t>
        </is>
      </c>
      <c r="C32" s="40" t="n">
        <v>900</v>
      </c>
    </row>
    <row r="33">
      <c r="B33" s="26" t="inlineStr">
        <is>
          <t>Javier Navarro</t>
        </is>
      </c>
      <c r="C33" s="41" t="n">
        <v>650</v>
      </c>
    </row>
  </sheetData>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45"/>
  <sheetViews>
    <sheetView showGridLines="0" workbookViewId="0">
      <selection activeCell="A1" sqref="A1"/>
    </sheetView>
  </sheetViews>
  <sheetFormatPr baseColWidth="8" defaultRowHeight="15"/>
  <cols>
    <col width="4" customWidth="1" min="1" max="1"/>
    <col width="28" customWidth="1" min="2" max="2"/>
    <col width="70" customWidth="1" min="3" max="3"/>
  </cols>
  <sheetData>
    <row r="1" ht="30" customHeight="1">
      <c r="B1" s="28" t="inlineStr">
        <is>
          <t>INSTRUCCIONES DE USO — CONTROL DE ALQUILERES</t>
        </is>
      </c>
      <c r="C1" s="11" t="n"/>
    </row>
    <row r="2" ht="18" customHeight="1">
      <c r="B2" s="16" t="inlineStr">
        <is>
          <t>SECCIÓN</t>
        </is>
      </c>
      <c r="C2" s="16" t="inlineStr">
        <is>
          <t>DESCRIPCIÓN</t>
        </is>
      </c>
    </row>
    <row r="3" ht="18" customHeight="1">
      <c r="B3" s="29" t="inlineStr"/>
      <c r="C3" s="29" t="inlineStr"/>
    </row>
    <row r="4" ht="18" customHeight="1">
      <c r="B4" s="30" t="inlineStr">
        <is>
          <t>1. INTRODUCCIÓN GENERAL</t>
        </is>
      </c>
      <c r="C4" s="30" t="inlineStr"/>
    </row>
    <row r="5" ht="36" customHeight="1">
      <c r="B5" s="18" t="inlineStr">
        <is>
          <t>Objetivo</t>
        </is>
      </c>
      <c r="C5" s="31" t="inlineStr">
        <is>
          <t>Esta plantilla permite llevar un control profesional de los ingresos por alquiler de viviendas, cumplir con las obligaciones fiscales del IRPF y hacer un seguimiento del estado de cobro de cada contrato.</t>
        </is>
      </c>
    </row>
    <row r="6" ht="36" customHeight="1">
      <c r="B6" s="14" t="inlineStr">
        <is>
          <t>Requisitos</t>
        </is>
      </c>
      <c r="C6" s="32" t="inlineStr">
        <is>
          <t>Introducir datos en las celdas con fondo amarillo. No modificar las celdas con fórmulas (fondo blanco o gris claro).</t>
        </is>
      </c>
    </row>
    <row r="7" ht="18" customHeight="1">
      <c r="B7" s="29" t="inlineStr"/>
      <c r="C7" s="29" t="inlineStr"/>
    </row>
    <row r="8" ht="18" customHeight="1">
      <c r="B8" s="30" t="inlineStr">
        <is>
          <t>2. HOJA: Control_Alquileres</t>
        </is>
      </c>
      <c r="C8" s="30" t="inlineStr"/>
    </row>
    <row r="9" ht="36" customHeight="1">
      <c r="B9" s="18" t="inlineStr">
        <is>
          <t>ID Contrato</t>
        </is>
      </c>
      <c r="C9" s="31" t="inlineStr">
        <is>
          <t>Identificador único del contrato, p.ej. CTR-001. Se asigna manualmente al crear cada contrato.</t>
        </is>
      </c>
    </row>
    <row r="10" ht="36" customHeight="1">
      <c r="B10" s="14" t="inlineStr">
        <is>
          <t>Arrendatario/a</t>
        </is>
      </c>
      <c r="C10" s="32" t="inlineStr">
        <is>
          <t>Nombre completo del inquilino/a (persona física o jurídica).</t>
        </is>
      </c>
    </row>
    <row r="11" ht="36" customHeight="1">
      <c r="B11" s="18" t="inlineStr">
        <is>
          <t>NIF/NIE</t>
        </is>
      </c>
      <c r="C11" s="31" t="inlineStr">
        <is>
          <t>Documento de identidad del arrendatario. Necesario para el modelo 180 de la AEAT.</t>
        </is>
      </c>
    </row>
    <row r="12" ht="36" customHeight="1">
      <c r="B12" s="14" t="inlineStr">
        <is>
          <t>Inmueble</t>
        </is>
      </c>
      <c r="C12" s="32" t="inlineStr">
        <is>
          <t>Nombre o referencia interna del piso o propiedad arrendada.</t>
        </is>
      </c>
    </row>
    <row r="13" ht="36" customHeight="1">
      <c r="B13" s="18" t="inlineStr">
        <is>
          <t>Dirección</t>
        </is>
      </c>
      <c r="C13" s="31" t="inlineStr">
        <is>
          <t>Dirección completa del inmueble: calle, número, piso, puerta.</t>
        </is>
      </c>
    </row>
    <row r="14" ht="36" customHeight="1">
      <c r="B14" s="14" t="inlineStr">
        <is>
          <t>Ciudad</t>
        </is>
      </c>
      <c r="C14" s="32" t="inlineStr">
        <is>
          <t>Municipio donde se ubica el inmueble.</t>
        </is>
      </c>
    </row>
    <row r="15" ht="36" customHeight="1">
      <c r="B15" s="18" t="inlineStr">
        <is>
          <t>Ref. Catastral</t>
        </is>
      </c>
      <c r="C15" s="31" t="inlineStr">
        <is>
          <t>Referencia catastral del inmueble (20 caracteres). Disponible en la web de la Sede Electrónica del Catastro o en el recibo del IBI.</t>
        </is>
      </c>
    </row>
    <row r="16" ht="36" customHeight="1">
      <c r="B16" s="14" t="inlineStr">
        <is>
          <t>Fecha inicio / Fecha fin</t>
        </is>
      </c>
      <c r="C16" s="32" t="inlineStr">
        <is>
          <t>Fechas de inicio y fin del contrato de arrendamiento en formato DD/MM/AAAA.</t>
        </is>
      </c>
    </row>
    <row r="17" ht="36" customHeight="1">
      <c r="B17" s="18" t="inlineStr">
        <is>
          <t>Renta mensual (€)</t>
        </is>
      </c>
      <c r="C17" s="31" t="inlineStr">
        <is>
          <t>Importe de la renta pactada en el contrato, en euros. Introducir sin céntimos si es número entero.</t>
        </is>
      </c>
    </row>
    <row r="18" ht="36" customHeight="1">
      <c r="B18" s="14" t="inlineStr">
        <is>
          <t>Gastos comunidad (€)</t>
        </is>
      </c>
      <c r="C18" s="32" t="inlineStr">
        <is>
          <t>Importe de los gastos de comunidad repercutidos al inquilino conforme al contrato.</t>
        </is>
      </c>
    </row>
    <row r="19" ht="36" customHeight="1">
      <c r="B19" s="18" t="inlineStr">
        <is>
          <t>IBI repercutido (€)</t>
        </is>
      </c>
      <c r="C19" s="31" t="inlineStr">
        <is>
          <t>Parte proporcional del IBI (Impuesto sobre Bienes Inmuebles) repercutida mensualmente al inquilino.</t>
        </is>
      </c>
    </row>
    <row r="20" ht="36" customHeight="1">
      <c r="B20" s="14" t="inlineStr">
        <is>
          <t>Seguro repercutido (€)</t>
        </is>
      </c>
      <c r="C20" s="32" t="inlineStr">
        <is>
          <t>Parte del seguro del hogar repercutida mensualmente al inquilino si así se establece en el contrato.</t>
        </is>
      </c>
    </row>
    <row r="21" ht="36" customHeight="1">
      <c r="B21" s="18" t="inlineStr">
        <is>
          <t>Fianza depositada (€)</t>
        </is>
      </c>
      <c r="C21" s="31" t="inlineStr">
        <is>
          <t>Importe de la fianza legal (mín. 1 mensualidad para vivienda habitual, Ley 29/1994). Debe depositarse en el organismo autonómico competente.</t>
        </is>
      </c>
    </row>
    <row r="22" ht="36" customHeight="1">
      <c r="B22" s="14" t="inlineStr">
        <is>
          <t>Cobrado mes (€)</t>
        </is>
      </c>
      <c r="C22" s="32" t="inlineStr">
        <is>
          <t>Importe realmente cobrado durante el mes en curso. Si no se ha cobrado, dejar en 0.</t>
        </is>
      </c>
    </row>
    <row r="23" ht="36" customHeight="1">
      <c r="B23" s="18" t="inlineStr">
        <is>
          <t>Días de retraso</t>
        </is>
      </c>
      <c r="C23" s="31" t="inlineStr">
        <is>
          <t>Número de días de retraso en el pago. Introducir manualmente o calcular con fecha de cobro.</t>
        </is>
      </c>
    </row>
    <row r="24" ht="36" customHeight="1">
      <c r="B24" s="14" t="inlineStr">
        <is>
          <t>Estado cobro</t>
        </is>
      </c>
      <c r="C24" s="32" t="inlineStr">
        <is>
          <t>Calculado automáticamente: 'Cobrado' si el importe cobrado &gt;= renta; 'Pendiente' en caso contrario.</t>
        </is>
      </c>
    </row>
    <row r="25" ht="36" customHeight="1">
      <c r="B25" s="18" t="inlineStr">
        <is>
          <t>Ingreso neto (€)</t>
        </is>
      </c>
      <c r="C25" s="31" t="inlineStr">
        <is>
          <t>Suma de renta + gastos comunidad + IBI + seguro. Calculado automáticamente.</t>
        </is>
      </c>
    </row>
    <row r="26" ht="36" customHeight="1">
      <c r="B26" s="14" t="inlineStr">
        <is>
          <t>Reducción IRPF 60%</t>
        </is>
      </c>
      <c r="C26" s="32" t="inlineStr">
        <is>
          <t>Si el estado es 'Cobrado', se aplica la reducción del 60% sobre la renta (art. 23.2 LIRPF) para arrendamiento de vivienda habitual.</t>
        </is>
      </c>
    </row>
    <row r="27" ht="36" customHeight="1">
      <c r="B27" s="18" t="inlineStr">
        <is>
          <t>Ingreso fiscalizable (€)</t>
        </is>
      </c>
      <c r="C27" s="31" t="inlineStr">
        <is>
          <t>Ingreso neto menos la reducción del 60%. Representa la base imponible estimada a declarar en el IRPF.</t>
        </is>
      </c>
    </row>
    <row r="28" ht="36" customHeight="1">
      <c r="B28" s="14" t="inlineStr">
        <is>
          <t>Observaciones</t>
        </is>
      </c>
      <c r="C28" s="32" t="inlineStr">
        <is>
          <t>Campo libre para notas adicionales sobre el contrato, incidencias o actuaciones.</t>
        </is>
      </c>
    </row>
    <row r="29" ht="18" customHeight="1">
      <c r="B29" s="29" t="inlineStr"/>
      <c r="C29" s="29" t="inlineStr"/>
    </row>
    <row r="30" ht="18" customHeight="1">
      <c r="B30" s="30" t="inlineStr">
        <is>
          <t>3. HOJA: Resumen</t>
        </is>
      </c>
      <c r="C30" s="30" t="inlineStr"/>
    </row>
    <row r="31" ht="36" customHeight="1">
      <c r="B31" s="18" t="inlineStr">
        <is>
          <t>Indicadores KPI</t>
        </is>
      </c>
      <c r="C31" s="31" t="inlineStr">
        <is>
          <t>Muestra automáticamente totales, medias y porcentajes calculados a partir de los datos de Control_Alquileres. No requiere edición.</t>
        </is>
      </c>
    </row>
    <row r="32" ht="36" customHeight="1">
      <c r="B32" s="14" t="inlineStr">
        <is>
          <t>Gráficos</t>
        </is>
      </c>
      <c r="C32" s="32" t="inlineStr">
        <is>
          <t>Gráfico de barras con la renta por arrendatario y gráfico circular con el estado de cobro (Cobrado/Pendiente).</t>
        </is>
      </c>
    </row>
    <row r="33" ht="18" customHeight="1">
      <c r="B33" s="29" t="inlineStr"/>
      <c r="C33" s="29" t="inlineStr"/>
    </row>
    <row r="34" ht="18" customHeight="1">
      <c r="B34" s="30" t="inlineStr">
        <is>
          <t>4. ASPECTOS FISCALES RELEVANTES</t>
        </is>
      </c>
      <c r="C34" s="30" t="inlineStr"/>
    </row>
    <row r="35" ht="36" customHeight="1">
      <c r="B35" s="18" t="inlineStr">
        <is>
          <t>IRPF — Reducción 60%</t>
        </is>
      </c>
      <c r="C35" s="31" t="inlineStr">
        <is>
          <t>Los rendimientos de capital inmobiliario procedentes del arrendamiento de VIVIENDA HABITUAL tienen derecho a una reducción del 60% (art. 23.2 LIRPF). Solo aplicable si el arrendatario usa el inmueble como vivienda habitual.</t>
        </is>
      </c>
    </row>
    <row r="36" ht="36" customHeight="1">
      <c r="B36" s="14" t="inlineStr">
        <is>
          <t>Gastos deducibles</t>
        </is>
      </c>
      <c r="C36" s="32" t="inlineStr">
        <is>
          <t>Son deducibles: intereses de préstamos para adquirir o mejorar el inmueble, gastos de comunidad, IBI, seguro, suministros a cargo del propietario, amortización (3% del valor de construcción), gastos de gestión y conservación.</t>
        </is>
      </c>
    </row>
    <row r="37" ht="36" customHeight="1">
      <c r="B37" s="18" t="inlineStr">
        <is>
          <t>Fianza</t>
        </is>
      </c>
      <c r="C37" s="31" t="inlineStr">
        <is>
          <t>La fianza no tributa como ingreso cuando se recibe, pero sí si no se devuelve al inquilino al finalizar el contrato. Debe depositarse en el organismo autonómico (p.ej. IVIMA en Madrid, INCASÒL en Cataluña).</t>
        </is>
      </c>
    </row>
    <row r="38" ht="36" customHeight="1">
      <c r="B38" s="14" t="inlineStr">
        <is>
          <t>Modelo 180 AEAT</t>
        </is>
      </c>
      <c r="C38" s="32" t="inlineStr">
        <is>
          <t>Si el arrendatario es una empresa o empresario/profesional, el arrendador debe presentar el Modelo 180 (retenciones e ingresos a cuenta sobre rendimientos de arrendamientos de inmuebles).</t>
        </is>
      </c>
    </row>
    <row r="39" ht="36" customHeight="1">
      <c r="B39" s="18" t="inlineStr">
        <is>
          <t>IVA</t>
        </is>
      </c>
      <c r="C39" s="31" t="inlineStr">
        <is>
          <t>El arrendamiento de vivienda para uso residencial está exento de IVA. Si se arrienda para uso distinto (oficinas, locales), está sujeto al 21% de IVA.</t>
        </is>
      </c>
    </row>
    <row r="40" ht="18" customHeight="1">
      <c r="B40" s="29" t="inlineStr"/>
      <c r="C40" s="29" t="inlineStr"/>
    </row>
    <row r="41" ht="18" customHeight="1">
      <c r="B41" s="30" t="inlineStr">
        <is>
          <t>5. NOTAS DE FORMATO</t>
        </is>
      </c>
      <c r="C41" s="30" t="inlineStr"/>
    </row>
    <row r="42" ht="36" customHeight="1">
      <c r="B42" s="14" t="inlineStr">
        <is>
          <t>Importes</t>
        </is>
      </c>
      <c r="C42" s="32" t="inlineStr">
        <is>
          <t>Todos los importes deben introducirse en euros (€), con punto de miles y coma decimal, p.ej.: 1.250,00 €.</t>
        </is>
      </c>
    </row>
    <row r="43" ht="36" customHeight="1">
      <c r="B43" s="18" t="inlineStr">
        <is>
          <t>Fechas</t>
        </is>
      </c>
      <c r="C43" s="31" t="inlineStr">
        <is>
          <t>Todas las fechas deben introducirse en formato DD/MM/AAAA, p.ej.: 01/01/2026.</t>
        </is>
      </c>
    </row>
    <row r="44" ht="36" customHeight="1">
      <c r="B44" s="14" t="inlineStr">
        <is>
          <t>Moneda</t>
        </is>
      </c>
      <c r="C44" s="32" t="inlineStr">
        <is>
          <t>No incluir el símbolo € al teclear; el formato de celda lo añade automáticamente.</t>
        </is>
      </c>
    </row>
    <row r="45" ht="36" customHeight="1">
      <c r="B45" s="18" t="inlineStr">
        <is>
          <t>Copias de seguridad</t>
        </is>
      </c>
      <c r="C45" s="31" t="inlineStr">
        <is>
          <t>Se recomienda guardar una copia del archivo en la nube (OneDrive, Google Drive) o en soporte externo mensualmente.</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2026-06-19T10:56:29Z</dcterms:created>
  <dcterms:modified xmlns:dcterms="http://purl.org/dc/terms/" xmlns:xsi="http://www.w3.org/2001/XMLSchema-instance" xsi:type="dcterms:W3CDTF">2026-06-19T10:56:29Z</dcterms:modified>
</cp:coreProperties>
</file>