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ra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Configuración" sheetId="3" state="visible" r:id="rId3"/>
    <sheet xmlns:r="http://schemas.openxmlformats.org/officeDocument/2006/relationships" name="Instrucciones" sheetId="4" state="visible" r:id="rId4"/>
  </sheets>
  <definedNames>
    <definedName name="_xlnm._FilterDatabase" localSheetId="0" hidden="1">'Operaciones'!$A$1:$AC$101</definedName>
    <definedName name="_xlnm._FilterDatabase" localSheetId="2" hidden="1">'Configuración'!$A$2:$B$6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.##0,00 &quot;€&quot;"/>
    <numFmt numFmtId="166" formatCode="0,0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FEF3C7"/>
      </patternFill>
    </fill>
    <fill>
      <patternFill patternType="solid">
        <fgColor rgb="00EFF6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left" vertical="center"/>
    </xf>
    <xf numFmtId="166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/>
    </xf>
    <xf numFmtId="0" fontId="2" fillId="7" borderId="1" applyAlignment="1" pivotButton="0" quotePrefix="0" xfId="0">
      <alignment horizontal="center" vertical="center"/>
    </xf>
    <xf numFmtId="0" fontId="1" fillId="6" borderId="1" pivotButton="0" quotePrefix="0" xfId="0"/>
    <xf numFmtId="0" fontId="2" fillId="8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Honorarios antes de IVA por agente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'Resumen'!$A$16:$A$19</f>
            </numRef>
          </cat>
          <val>
            <numRef>
              <f>'Resumen'!$B$16:$B$19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Agente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Honorarios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operaciones por tipo</a:t>
            </a:r>
          </a:p>
        </rich>
      </tx>
    </title>
    <plotArea>
      <pieChart>
        <varyColors val="1"/>
        <ser>
          <idx val="0"/>
          <order val="0"/>
          <tx>
            <strRef>
              <f>'Resumen'!G15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'Resumen'!$F$16:$F$17</f>
            </numRef>
          </cat>
          <val>
            <numRef>
              <f>'Resumen'!$G$16:$G$17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Cobrado frente a pendiente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'Resumen'!G21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'Resumen'!$F$22:$F$23</f>
            </numRef>
          </cat>
          <val>
            <numRef>
              <f>'Resumen'!$G$22:$G$23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Importe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Situación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396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16</col>
      <colOff>0</colOff>
      <row>2</row>
      <rowOff>0</rowOff>
    </from>
    <ext cx="468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5" customWidth="1" min="3" max="3"/>
    <col width="17" customWidth="1" min="4" max="4"/>
    <col width="18" customWidth="1" min="5" max="5"/>
    <col width="25" customWidth="1" min="6" max="6"/>
    <col width="14" customWidth="1" min="7" max="7"/>
    <col width="16" customWidth="1" min="8" max="8"/>
    <col width="31" customWidth="1" min="9" max="9"/>
    <col width="16" customWidth="1" min="10" max="10"/>
    <col width="24" customWidth="1" min="11" max="11"/>
    <col width="21" customWidth="1" min="12" max="12"/>
    <col width="17" customWidth="1" min="13" max="13"/>
    <col width="17" customWidth="1" min="14" max="14"/>
    <col width="19" customWidth="1" min="15" max="15"/>
    <col width="14" customWidth="1" min="16" max="16"/>
    <col width="22" customWidth="1" min="17" max="17"/>
    <col width="11" customWidth="1" min="18" max="18"/>
    <col width="15" customWidth="1" min="19" max="19"/>
    <col width="18" customWidth="1" min="20" max="20"/>
    <col width="19" customWidth="1" min="21" max="21"/>
    <col width="18" customWidth="1" min="22" max="22"/>
    <col width="15" customWidth="1" min="23" max="23"/>
    <col width="15" customWidth="1" min="24" max="24"/>
    <col width="17" customWidth="1" min="25" max="25"/>
    <col width="18" customWidth="1" min="26" max="26"/>
    <col width="18" customWidth="1" min="27" max="27"/>
    <col width="18" customWidth="1" min="28" max="28"/>
    <col width="34" customWidth="1" min="29" max="29"/>
  </cols>
  <sheetData>
    <row r="1" ht="38" customHeight="1">
      <c r="A1" s="1" t="inlineStr">
        <is>
          <t>ID operación</t>
        </is>
      </c>
      <c r="B1" s="1" t="inlineStr">
        <is>
          <t>Fecha de captación</t>
        </is>
      </c>
      <c r="C1" s="1" t="inlineStr">
        <is>
          <t>Fecha de cierre</t>
        </is>
      </c>
      <c r="D1" s="1" t="inlineStr">
        <is>
          <t>Estado</t>
        </is>
      </c>
      <c r="E1" s="1" t="inlineStr">
        <is>
          <t>Tipo de operación</t>
        </is>
      </c>
      <c r="F1" s="1" t="inlineStr">
        <is>
          <t>Cliente / propietario</t>
        </is>
      </c>
      <c r="G1" s="1" t="inlineStr">
        <is>
          <t>NIF</t>
        </is>
      </c>
      <c r="H1" s="1" t="inlineStr">
        <is>
          <t>Inmueble</t>
        </is>
      </c>
      <c r="I1" s="1" t="inlineStr">
        <is>
          <t>Dirección</t>
        </is>
      </c>
      <c r="J1" s="1" t="inlineStr">
        <is>
          <t>Municipio</t>
        </is>
      </c>
      <c r="K1" s="1" t="inlineStr">
        <is>
          <t>Referencia catastral</t>
        </is>
      </c>
      <c r="L1" s="1" t="inlineStr">
        <is>
          <t>Agente responsable</t>
        </is>
      </c>
      <c r="M1" s="1" t="inlineStr">
        <is>
          <t>Precio de venta (€)</t>
        </is>
      </c>
      <c r="N1" s="1" t="inlineStr">
        <is>
          <t>Renta mensual (€)</t>
        </is>
      </c>
      <c r="O1" s="1" t="inlineStr">
        <is>
          <t>Base de honorarios (€)</t>
        </is>
      </c>
      <c r="P1" s="1" t="inlineStr">
        <is>
          <t>% honorarios</t>
        </is>
      </c>
      <c r="Q1" s="1" t="inlineStr">
        <is>
          <t>Honorarios antes de IVA (€)</t>
        </is>
      </c>
      <c r="R1" s="1" t="inlineStr">
        <is>
          <t>% IVA</t>
        </is>
      </c>
      <c r="S1" s="1" t="inlineStr">
        <is>
          <t>IVA (€)</t>
        </is>
      </c>
      <c r="T1" s="1" t="inlineStr">
        <is>
          <t>Retención IRPF (%)</t>
        </is>
      </c>
      <c r="U1" s="1" t="inlineStr">
        <is>
          <t>Retención IRPF (€)</t>
        </is>
      </c>
      <c r="V1" s="1" t="inlineStr">
        <is>
          <t>Total factura (€)</t>
        </is>
      </c>
      <c r="W1" s="1" t="inlineStr">
        <is>
          <t>Fecha de factura</t>
        </is>
      </c>
      <c r="X1" s="1" t="inlineStr">
        <is>
          <t>Fecha de cobro</t>
        </is>
      </c>
      <c r="Y1" s="1" t="inlineStr">
        <is>
          <t>Estado de cobro</t>
        </is>
      </c>
      <c r="Z1" s="1" t="inlineStr">
        <is>
          <t>Gastos directos (€)</t>
        </is>
      </c>
      <c r="AA1" s="1" t="inlineStr">
        <is>
          <t>Comisión agente (€)</t>
        </is>
      </c>
      <c r="AB1" s="1" t="inlineStr">
        <is>
          <t>Margen neto (€)</t>
        </is>
      </c>
      <c r="AC1" s="1" t="inlineStr">
        <is>
          <t>Observaciones</t>
        </is>
      </c>
    </row>
    <row r="2" ht="22" customHeight="1">
      <c r="A2" s="2" t="inlineStr">
        <is>
          <t>OP-2026-001</t>
        </is>
      </c>
      <c r="B2" s="29" t="n">
        <v>46030</v>
      </c>
      <c r="C2" s="29" t="n">
        <v>46073</v>
      </c>
      <c r="D2" s="2" t="inlineStr">
        <is>
          <t>Cerrada</t>
        </is>
      </c>
      <c r="E2" s="2" t="inlineStr">
        <is>
          <t>Compraventa</t>
        </is>
      </c>
      <c r="F2" s="4" t="inlineStr">
        <is>
          <t>Laura Fernández</t>
        </is>
      </c>
      <c r="G2" s="2" t="inlineStr">
        <is>
          <t>12345678Z</t>
        </is>
      </c>
      <c r="H2" s="4" t="inlineStr">
        <is>
          <t>Ático</t>
        </is>
      </c>
      <c r="I2" s="4" t="inlineStr">
        <is>
          <t>Av. Diagonal 405</t>
        </is>
      </c>
      <c r="J2" s="2" t="inlineStr">
        <is>
          <t>Barcelona</t>
        </is>
      </c>
      <c r="K2" s="4" t="inlineStr">
        <is>
          <t>9876543VK4797N0001AB</t>
        </is>
      </c>
      <c r="L2" s="2" t="inlineStr">
        <is>
          <t>María García</t>
        </is>
      </c>
      <c r="M2" s="5" t="n">
        <v>465000</v>
      </c>
      <c r="N2" s="5" t="n"/>
      <c r="O2" s="6">
        <f>IF(E2="","",IF(E2="Compraventa",M2,N2*1))</f>
        <v/>
      </c>
      <c r="P2" s="7" t="n">
        <v>0.03</v>
      </c>
      <c r="Q2" s="6">
        <f>IF(O2="","",O2*P2)</f>
        <v/>
      </c>
      <c r="R2" s="7" t="n">
        <v>0.21</v>
      </c>
      <c r="S2" s="6">
        <f>IF(Q2="","",Q2*R2)</f>
        <v/>
      </c>
      <c r="T2" s="7" t="n">
        <v>0.15</v>
      </c>
      <c r="U2" s="6">
        <f>IF(Q2="","",Q2*T2)</f>
        <v/>
      </c>
      <c r="V2" s="6">
        <f>IF(Q2="","",Q2+S2-U2)</f>
        <v/>
      </c>
      <c r="W2" s="29" t="n">
        <v>46078</v>
      </c>
      <c r="X2" s="29" t="n">
        <v>46093</v>
      </c>
      <c r="Y2" s="2" t="inlineStr">
        <is>
          <t>Cobrado</t>
        </is>
      </c>
      <c r="Z2" s="5" t="n">
        <v>2400</v>
      </c>
      <c r="AA2" s="6">
        <f>IF(Q2="","",IFERROR(Q2*VLOOKUP(L2,'Configuración'!$A$2:$B$5,2,FALSE),0))</f>
        <v/>
      </c>
      <c r="AB2" s="6">
        <f>IF(Q2="","",Q2-Z2-AA2)</f>
        <v/>
      </c>
      <c r="AC2" s="4" t="inlineStr">
        <is>
          <t>Venta de vivienda habitual con financiación aprobada</t>
        </is>
      </c>
    </row>
    <row r="3" ht="22" customHeight="1">
      <c r="A3" s="2" t="inlineStr">
        <is>
          <t>OP-2026-002</t>
        </is>
      </c>
      <c r="B3" s="29" t="n">
        <v>46040</v>
      </c>
      <c r="C3" s="29" t="n">
        <v>46122</v>
      </c>
      <c r="D3" s="2" t="inlineStr">
        <is>
          <t>Cerrada</t>
        </is>
      </c>
      <c r="E3" s="2" t="inlineStr">
        <is>
          <t>Compraventa</t>
        </is>
      </c>
      <c r="F3" s="4" t="inlineStr">
        <is>
          <t>Antonio López</t>
        </is>
      </c>
      <c r="G3" s="2" t="inlineStr">
        <is>
          <t>23456789S</t>
        </is>
      </c>
      <c r="H3" s="4" t="inlineStr">
        <is>
          <t>Piso</t>
        </is>
      </c>
      <c r="I3" s="4" t="inlineStr">
        <is>
          <t>Calle Mayor 12 3ºB</t>
        </is>
      </c>
      <c r="J3" s="2" t="inlineStr">
        <is>
          <t>Madrid</t>
        </is>
      </c>
      <c r="K3" s="4" t="inlineStr">
        <is>
          <t>4567890VK4746S0002CD</t>
        </is>
      </c>
      <c r="L3" s="2" t="inlineStr">
        <is>
          <t>Antonio López</t>
        </is>
      </c>
      <c r="M3" s="5" t="n">
        <v>285000</v>
      </c>
      <c r="N3" s="5" t="n"/>
      <c r="O3" s="8">
        <f>IF(E3="","",IF(E3="Compraventa",M3,N3*1))</f>
        <v/>
      </c>
      <c r="P3" s="7" t="n">
        <v>0.03</v>
      </c>
      <c r="Q3" s="8">
        <f>IF(O3="","",O3*P3)</f>
        <v/>
      </c>
      <c r="R3" s="7" t="n">
        <v>0.21</v>
      </c>
      <c r="S3" s="8">
        <f>IF(Q3="","",Q3*R3)</f>
        <v/>
      </c>
      <c r="T3" s="7" t="n">
        <v>0.15</v>
      </c>
      <c r="U3" s="8">
        <f>IF(Q3="","",Q3*T3)</f>
        <v/>
      </c>
      <c r="V3" s="8">
        <f>IF(Q3="","",Q3+S3-U3)</f>
        <v/>
      </c>
      <c r="W3" s="29" t="n">
        <v>46126</v>
      </c>
      <c r="X3" s="29" t="n"/>
      <c r="Y3" s="2" t="inlineStr">
        <is>
          <t>Facturado</t>
        </is>
      </c>
      <c r="Z3" s="5" t="n">
        <v>1650</v>
      </c>
      <c r="AA3" s="8">
        <f>IF(Q3="","",IFERROR(Q3*VLOOKUP(L3,'Configuración'!$A$2:$B$5,2,FALSE),0))</f>
        <v/>
      </c>
      <c r="AB3" s="8">
        <f>IF(Q3="","",Q3-Z3-AA3)</f>
        <v/>
      </c>
      <c r="AC3" s="4" t="inlineStr">
        <is>
          <t>Factura emitida a sociedad patrimonial</t>
        </is>
      </c>
    </row>
    <row r="4" ht="22" customHeight="1">
      <c r="A4" s="2" t="inlineStr">
        <is>
          <t>OP-2026-003</t>
        </is>
      </c>
      <c r="B4" s="29" t="n">
        <v>46055</v>
      </c>
      <c r="C4" s="29" t="n">
        <v>46081</v>
      </c>
      <c r="D4" s="2" t="inlineStr">
        <is>
          <t>Cerrada</t>
        </is>
      </c>
      <c r="E4" s="2" t="inlineStr">
        <is>
          <t>Alquiler</t>
        </is>
      </c>
      <c r="F4" s="4" t="inlineStr">
        <is>
          <t>Carmen Ruiz</t>
        </is>
      </c>
      <c r="G4" s="2" t="inlineStr">
        <is>
          <t>34567890D</t>
        </is>
      </c>
      <c r="H4" s="4" t="inlineStr">
        <is>
          <t>Apartamento</t>
        </is>
      </c>
      <c r="I4" s="4" t="inlineStr">
        <is>
          <t>Calle Larios 18 2ºA</t>
        </is>
      </c>
      <c r="J4" s="2" t="inlineStr">
        <is>
          <t>Málaga</t>
        </is>
      </c>
      <c r="K4" s="4" t="inlineStr">
        <is>
          <t>1234567UF7613S0003EF</t>
        </is>
      </c>
      <c r="L4" s="2" t="inlineStr">
        <is>
          <t>Carmen Ruiz</t>
        </is>
      </c>
      <c r="M4" s="5" t="n"/>
      <c r="N4" s="5" t="n">
        <v>1450</v>
      </c>
      <c r="O4" s="6">
        <f>IF(E4="","",IF(E4="Compraventa",M4,N4*1))</f>
        <v/>
      </c>
      <c r="P4" s="7" t="n">
        <v>1</v>
      </c>
      <c r="Q4" s="6">
        <f>IF(O4="","",O4*P4)</f>
        <v/>
      </c>
      <c r="R4" s="7" t="n">
        <v>0.21</v>
      </c>
      <c r="S4" s="6">
        <f>IF(Q4="","",Q4*R4)</f>
        <v/>
      </c>
      <c r="T4" s="7" t="n">
        <v>0.15</v>
      </c>
      <c r="U4" s="6">
        <f>IF(Q4="","",Q4*T4)</f>
        <v/>
      </c>
      <c r="V4" s="6">
        <f>IF(Q4="","",Q4+S4-U4)</f>
        <v/>
      </c>
      <c r="W4" s="29" t="n">
        <v>46082</v>
      </c>
      <c r="X4" s="29" t="n">
        <v>46085</v>
      </c>
      <c r="Y4" s="2" t="inlineStr">
        <is>
          <t>Cobrado</t>
        </is>
      </c>
      <c r="Z4" s="5" t="n">
        <v>180</v>
      </c>
      <c r="AA4" s="6">
        <f>IF(Q4="","",IFERROR(Q4*VLOOKUP(L4,'Configuración'!$A$2:$B$5,2,FALSE),0))</f>
        <v/>
      </c>
      <c r="AB4" s="6">
        <f>IF(Q4="","",Q4-Z4-AA4)</f>
        <v/>
      </c>
      <c r="AC4" s="4" t="inlineStr">
        <is>
          <t>Arrendamiento de vivienda por doce meses</t>
        </is>
      </c>
    </row>
    <row r="5" ht="22" customHeight="1">
      <c r="A5" s="2" t="inlineStr">
        <is>
          <t>OP-2026-004</t>
        </is>
      </c>
      <c r="B5" s="29" t="n">
        <v>46093</v>
      </c>
      <c r="C5" s="29" t="n"/>
      <c r="D5" s="2" t="inlineStr">
        <is>
          <t>En negociación</t>
        </is>
      </c>
      <c r="E5" s="2" t="inlineStr">
        <is>
          <t>Compraventa</t>
        </is>
      </c>
      <c r="F5" s="4" t="inlineStr">
        <is>
          <t>José Martínez</t>
        </is>
      </c>
      <c r="G5" s="2" t="inlineStr">
        <is>
          <t>45678901F</t>
        </is>
      </c>
      <c r="H5" s="4" t="inlineStr">
        <is>
          <t>Casa adosada</t>
        </is>
      </c>
      <c r="I5" s="4" t="inlineStr">
        <is>
          <t>Calle Sierpes 8</t>
        </is>
      </c>
      <c r="J5" s="2" t="inlineStr">
        <is>
          <t>Sevilla</t>
        </is>
      </c>
      <c r="K5" s="4" t="inlineStr">
        <is>
          <t>7654321TG3475N0004GH</t>
        </is>
      </c>
      <c r="L5" s="2" t="inlineStr">
        <is>
          <t>José Martínez</t>
        </is>
      </c>
      <c r="M5" s="5" t="n">
        <v>310000</v>
      </c>
      <c r="N5" s="5" t="n"/>
      <c r="O5" s="8">
        <f>IF(E5="","",IF(E5="Compraventa",M5,N5*1))</f>
        <v/>
      </c>
      <c r="P5" s="7" t="n">
        <v>0.025</v>
      </c>
      <c r="Q5" s="8">
        <f>IF(O5="","",O5*P5)</f>
        <v/>
      </c>
      <c r="R5" s="7" t="n">
        <v>0.21</v>
      </c>
      <c r="S5" s="8">
        <f>IF(Q5="","",Q5*R5)</f>
        <v/>
      </c>
      <c r="T5" s="7" t="n">
        <v>0.15</v>
      </c>
      <c r="U5" s="8">
        <f>IF(Q5="","",Q5*T5)</f>
        <v/>
      </c>
      <c r="V5" s="8">
        <f>IF(Q5="","",Q5+S5-U5)</f>
        <v/>
      </c>
      <c r="W5" s="29" t="n"/>
      <c r="X5" s="29" t="n"/>
      <c r="Y5" s="2" t="inlineStr">
        <is>
          <t>Pendiente</t>
        </is>
      </c>
      <c r="Z5" s="5" t="n">
        <v>950</v>
      </c>
      <c r="AA5" s="8">
        <f>IF(Q5="","",IFERROR(Q5*VLOOKUP(L5,'Configuración'!$A$2:$B$5,2,FALSE),0))</f>
        <v/>
      </c>
      <c r="AB5" s="8">
        <f>IF(Q5="","",Q5-Z5-AA5)</f>
        <v/>
      </c>
      <c r="AC5" s="4" t="inlineStr">
        <is>
          <t>Oferta presentada pendiente de aceptación</t>
        </is>
      </c>
    </row>
    <row r="6" ht="22" customHeight="1">
      <c r="A6" s="2" t="inlineStr">
        <is>
          <t>OP-2026-005</t>
        </is>
      </c>
      <c r="B6" s="29" t="n">
        <v>46109</v>
      </c>
      <c r="C6" s="29" t="n">
        <v>46203</v>
      </c>
      <c r="D6" s="2" t="inlineStr">
        <is>
          <t>Cerrada</t>
        </is>
      </c>
      <c r="E6" s="2" t="inlineStr">
        <is>
          <t>Alquiler</t>
        </is>
      </c>
      <c r="F6" s="4" t="inlineStr">
        <is>
          <t>María García</t>
        </is>
      </c>
      <c r="G6" s="2" t="inlineStr">
        <is>
          <t>56789012G</t>
        </is>
      </c>
      <c r="H6" s="4" t="inlineStr">
        <is>
          <t>Piso</t>
        </is>
      </c>
      <c r="I6" s="4" t="inlineStr">
        <is>
          <t>Gran Vía de Don Diego López 42</t>
        </is>
      </c>
      <c r="J6" s="2" t="inlineStr">
        <is>
          <t>Bilbao</t>
        </is>
      </c>
      <c r="K6" s="4" t="inlineStr">
        <is>
          <t>2468135VP9426S0005IJ</t>
        </is>
      </c>
      <c r="L6" s="2" t="inlineStr">
        <is>
          <t>María García</t>
        </is>
      </c>
      <c r="M6" s="5" t="n"/>
      <c r="N6" s="5" t="n">
        <v>1250</v>
      </c>
      <c r="O6" s="6">
        <f>IF(E6="","",IF(E6="Compraventa",M6,N6*1))</f>
        <v/>
      </c>
      <c r="P6" s="7" t="n">
        <v>1</v>
      </c>
      <c r="Q6" s="6">
        <f>IF(O6="","",O6*P6)</f>
        <v/>
      </c>
      <c r="R6" s="7" t="n">
        <v>0.21</v>
      </c>
      <c r="S6" s="6">
        <f>IF(Q6="","",Q6*R6)</f>
        <v/>
      </c>
      <c r="T6" s="7" t="n">
        <v>0.15</v>
      </c>
      <c r="U6" s="6">
        <f>IF(Q6="","",Q6*T6)</f>
        <v/>
      </c>
      <c r="V6" s="6">
        <f>IF(Q6="","",Q6+S6-U6)</f>
        <v/>
      </c>
      <c r="W6" s="29" t="n">
        <v>46206</v>
      </c>
      <c r="X6" s="29" t="n"/>
      <c r="Y6" s="2" t="inlineStr">
        <is>
          <t>Vencido</t>
        </is>
      </c>
      <c r="Z6" s="5" t="n">
        <v>220</v>
      </c>
      <c r="AA6" s="6">
        <f>IF(Q6="","",IFERROR(Q6*VLOOKUP(L6,'Configuración'!$A$2:$B$5,2,FALSE),0))</f>
        <v/>
      </c>
      <c r="AB6" s="6">
        <f>IF(Q6="","",Q6-Z6-AA6)</f>
        <v/>
      </c>
      <c r="AC6" s="4" t="inlineStr">
        <is>
          <t>Factura vencida; reclamación de cobro iniciada</t>
        </is>
      </c>
    </row>
    <row r="7" ht="22" customHeight="1">
      <c r="A7" s="2" t="inlineStr">
        <is>
          <t>OP-2026-006</t>
        </is>
      </c>
      <c r="B7" s="29" t="n">
        <v>46119</v>
      </c>
      <c r="C7" s="29" t="n">
        <v>46191</v>
      </c>
      <c r="D7" s="2" t="inlineStr">
        <is>
          <t>Cerrada</t>
        </is>
      </c>
      <c r="E7" s="2" t="inlineStr">
        <is>
          <t>Compraventa</t>
        </is>
      </c>
      <c r="F7" s="4" t="inlineStr">
        <is>
          <t>Manuel Sánchez</t>
        </is>
      </c>
      <c r="G7" s="2" t="inlineStr">
        <is>
          <t>67890123H</t>
        </is>
      </c>
      <c r="H7" s="4" t="inlineStr">
        <is>
          <t>Vivienda</t>
        </is>
      </c>
      <c r="I7" s="4" t="inlineStr">
        <is>
          <t>Calle Colón 22</t>
        </is>
      </c>
      <c r="J7" s="2" t="inlineStr">
        <is>
          <t>Valencia</t>
        </is>
      </c>
      <c r="K7" s="4" t="inlineStr">
        <is>
          <t>1357924YJ2715S0006KL</t>
        </is>
      </c>
      <c r="L7" s="2" t="inlineStr">
        <is>
          <t>Antonio López</t>
        </is>
      </c>
      <c r="M7" s="5" t="n">
        <v>390000</v>
      </c>
      <c r="N7" s="5" t="n"/>
      <c r="O7" s="8">
        <f>IF(E7="","",IF(E7="Compraventa",M7,N7*1))</f>
        <v/>
      </c>
      <c r="P7" s="7" t="n">
        <v>0.025</v>
      </c>
      <c r="Q7" s="8">
        <f>IF(O7="","",O7*P7)</f>
        <v/>
      </c>
      <c r="R7" s="7" t="n">
        <v>0.21</v>
      </c>
      <c r="S7" s="8">
        <f>IF(Q7="","",Q7*R7)</f>
        <v/>
      </c>
      <c r="T7" s="7" t="n">
        <v>0.15</v>
      </c>
      <c r="U7" s="8">
        <f>IF(Q7="","",Q7*T7)</f>
        <v/>
      </c>
      <c r="V7" s="8">
        <f>IF(Q7="","",Q7+S7-U7)</f>
        <v/>
      </c>
      <c r="W7" s="29" t="n">
        <v>46195</v>
      </c>
      <c r="X7" s="29" t="n">
        <v>46205</v>
      </c>
      <c r="Y7" s="2" t="inlineStr">
        <is>
          <t>Cobrado</t>
        </is>
      </c>
      <c r="Z7" s="5" t="n">
        <v>2100</v>
      </c>
      <c r="AA7" s="8">
        <f>IF(Q7="","",IFERROR(Q7*VLOOKUP(L7,'Configuración'!$A$2:$B$5,2,FALSE),0))</f>
        <v/>
      </c>
      <c r="AB7" s="8">
        <f>IF(Q7="","",Q7-Z7-AA7)</f>
        <v/>
      </c>
      <c r="AC7" s="4" t="inlineStr">
        <is>
          <t>Compraventa con entrega de arras confirmada</t>
        </is>
      </c>
    </row>
    <row r="8" ht="22" customHeight="1">
      <c r="A8" s="2" t="inlineStr">
        <is>
          <t>OP-2026-007</t>
        </is>
      </c>
      <c r="B8" s="29" t="n">
        <v>46157</v>
      </c>
      <c r="C8" s="29" t="n"/>
      <c r="D8" s="2" t="inlineStr">
        <is>
          <t>Captación</t>
        </is>
      </c>
      <c r="E8" s="2" t="inlineStr">
        <is>
          <t>Alquiler</t>
        </is>
      </c>
      <c r="F8" s="4" t="inlineStr">
        <is>
          <t>Laura Fernández</t>
        </is>
      </c>
      <c r="G8" s="2" t="inlineStr">
        <is>
          <t>78901234J</t>
        </is>
      </c>
      <c r="H8" s="4" t="inlineStr">
        <is>
          <t>Estudio</t>
        </is>
      </c>
      <c r="I8" s="4" t="inlineStr">
        <is>
          <t>Paseo de la Independencia 16</t>
        </is>
      </c>
      <c r="J8" s="2" t="inlineStr">
        <is>
          <t>Zaragoza</t>
        </is>
      </c>
      <c r="K8" s="4" t="inlineStr">
        <is>
          <t>8642097XM7184N0007MN</t>
        </is>
      </c>
      <c r="L8" s="2" t="inlineStr">
        <is>
          <t>Carmen Ruiz</t>
        </is>
      </c>
      <c r="M8" s="5" t="n"/>
      <c r="N8" s="5" t="n">
        <v>850</v>
      </c>
      <c r="O8" s="6">
        <f>IF(E8="","",IF(E8="Compraventa",M8,N8*1))</f>
        <v/>
      </c>
      <c r="P8" s="7" t="n">
        <v>1</v>
      </c>
      <c r="Q8" s="6">
        <f>IF(O8="","",O8*P8)</f>
        <v/>
      </c>
      <c r="R8" s="7" t="n">
        <v>0.21</v>
      </c>
      <c r="S8" s="6">
        <f>IF(Q8="","",Q8*R8)</f>
        <v/>
      </c>
      <c r="T8" s="7" t="n">
        <v>0.15</v>
      </c>
      <c r="U8" s="6">
        <f>IF(Q8="","",Q8*T8)</f>
        <v/>
      </c>
      <c r="V8" s="6">
        <f>IF(Q8="","",Q8+S8-U8)</f>
        <v/>
      </c>
      <c r="W8" s="29" t="n"/>
      <c r="X8" s="29" t="n"/>
      <c r="Y8" s="2" t="inlineStr">
        <is>
          <t>Pendiente</t>
        </is>
      </c>
      <c r="Z8" s="5" t="n">
        <v>75</v>
      </c>
      <c r="AA8" s="6">
        <f>IF(Q8="","",IFERROR(Q8*VLOOKUP(L8,'Configuración'!$A$2:$B$5,2,FALSE),0))</f>
        <v/>
      </c>
      <c r="AB8" s="6">
        <f>IF(Q8="","",Q8-Z8-AA8)</f>
        <v/>
      </c>
      <c r="AC8" s="4" t="inlineStr">
        <is>
          <t>Pendiente de visita y validación documental</t>
        </is>
      </c>
    </row>
    <row r="9" ht="22" customHeight="1">
      <c r="A9" s="2" t="inlineStr">
        <is>
          <t>OP-2026-008</t>
        </is>
      </c>
      <c r="B9" s="29" t="n">
        <v>46176</v>
      </c>
      <c r="C9" s="29" t="n">
        <v>46223</v>
      </c>
      <c r="D9" s="2" t="inlineStr">
        <is>
          <t>Cancelada</t>
        </is>
      </c>
      <c r="E9" s="2" t="inlineStr">
        <is>
          <t>Compraventa</t>
        </is>
      </c>
      <c r="F9" s="4" t="inlineStr">
        <is>
          <t>Carmen Ruiz</t>
        </is>
      </c>
      <c r="G9" s="2" t="inlineStr">
        <is>
          <t>89012345K</t>
        </is>
      </c>
      <c r="H9" s="4" t="inlineStr">
        <is>
          <t>Piso</t>
        </is>
      </c>
      <c r="I9" s="4" t="inlineStr">
        <is>
          <t>Calle Alcalá 220 4ºC</t>
        </is>
      </c>
      <c r="J9" s="2" t="inlineStr">
        <is>
          <t>Madrid</t>
        </is>
      </c>
      <c r="K9" s="4" t="inlineStr">
        <is>
          <t>9753186VK4895S0008OP</t>
        </is>
      </c>
      <c r="L9" s="2" t="inlineStr">
        <is>
          <t>José Martínez</t>
        </is>
      </c>
      <c r="M9" s="5" t="n">
        <v>185000</v>
      </c>
      <c r="N9" s="5" t="n"/>
      <c r="O9" s="8">
        <f>IF(E9="","",IF(E9="Compraventa",M9,N9*1))</f>
        <v/>
      </c>
      <c r="P9" s="7" t="n">
        <v>0.03</v>
      </c>
      <c r="Q9" s="8">
        <f>IF(O9="","",O9*P9)</f>
        <v/>
      </c>
      <c r="R9" s="7" t="n">
        <v>0.21</v>
      </c>
      <c r="S9" s="8">
        <f>IF(Q9="","",Q9*R9)</f>
        <v/>
      </c>
      <c r="T9" s="7" t="n">
        <v>0.15</v>
      </c>
      <c r="U9" s="8">
        <f>IF(Q9="","",Q9*T9)</f>
        <v/>
      </c>
      <c r="V9" s="8">
        <f>IF(Q9="","",Q9+S9-U9)</f>
        <v/>
      </c>
      <c r="W9" s="29" t="n"/>
      <c r="X9" s="29" t="n"/>
      <c r="Y9" s="2" t="inlineStr">
        <is>
          <t>Pendiente</t>
        </is>
      </c>
      <c r="Z9" s="5" t="n">
        <v>420</v>
      </c>
      <c r="AA9" s="8">
        <f>IF(Q9="","",IFERROR(Q9*VLOOKUP(L9,'Configuración'!$A$2:$B$5,2,FALSE),0))</f>
        <v/>
      </c>
      <c r="AB9" s="8">
        <f>IF(Q9="","",Q9-Z9-AA9)</f>
        <v/>
      </c>
      <c r="AC9" s="4" t="inlineStr">
        <is>
          <t>Operación cancelada por desistimiento del comprador</t>
        </is>
      </c>
    </row>
    <row r="10" ht="22" customHeight="1">
      <c r="A10" s="2" t="inlineStr">
        <is>
          <t>OP-2026-009</t>
        </is>
      </c>
      <c r="B10" s="29" t="n">
        <v>46212</v>
      </c>
      <c r="C10" s="29" t="n">
        <v>46262</v>
      </c>
      <c r="D10" s="2" t="inlineStr">
        <is>
          <t>Cerrada</t>
        </is>
      </c>
      <c r="E10" s="2" t="inlineStr">
        <is>
          <t>Alquiler</t>
        </is>
      </c>
      <c r="F10" s="4" t="inlineStr">
        <is>
          <t>Antonio López</t>
        </is>
      </c>
      <c r="G10" s="2" t="inlineStr">
        <is>
          <t>90123456L</t>
        </is>
      </c>
      <c r="H10" s="4" t="inlineStr">
        <is>
          <t>Loft</t>
        </is>
      </c>
      <c r="I10" s="4" t="inlineStr">
        <is>
          <t>Carrer de València 250</t>
        </is>
      </c>
      <c r="J10" s="2" t="inlineStr">
        <is>
          <t>Barcelona</t>
        </is>
      </c>
      <c r="K10" s="4" t="inlineStr">
        <is>
          <t>1122334DF3812S0009QR</t>
        </is>
      </c>
      <c r="L10" s="2" t="inlineStr">
        <is>
          <t>María García</t>
        </is>
      </c>
      <c r="M10" s="5" t="n"/>
      <c r="N10" s="5" t="n">
        <v>1350</v>
      </c>
      <c r="O10" s="6">
        <f>IF(E10="","",IF(E10="Compraventa",M10,N10*1))</f>
        <v/>
      </c>
      <c r="P10" s="7" t="n">
        <v>1</v>
      </c>
      <c r="Q10" s="6">
        <f>IF(O10="","",O10*P10)</f>
        <v/>
      </c>
      <c r="R10" s="7" t="n">
        <v>0.21</v>
      </c>
      <c r="S10" s="6">
        <f>IF(Q10="","",Q10*R10)</f>
        <v/>
      </c>
      <c r="T10" s="7" t="n">
        <v>0.15</v>
      </c>
      <c r="U10" s="6">
        <f>IF(Q10="","",Q10*T10)</f>
        <v/>
      </c>
      <c r="V10" s="6">
        <f>IF(Q10="","",Q10+S10-U10)</f>
        <v/>
      </c>
      <c r="W10" s="29" t="n">
        <v>46266</v>
      </c>
      <c r="X10" s="29" t="n"/>
      <c r="Y10" s="2" t="inlineStr">
        <is>
          <t>Facturado</t>
        </is>
      </c>
      <c r="Z10" s="5" t="n">
        <v>160</v>
      </c>
      <c r="AA10" s="6">
        <f>IF(Q10="","",IFERROR(Q10*VLOOKUP(L10,'Configuración'!$A$2:$B$5,2,FALSE),0))</f>
        <v/>
      </c>
      <c r="AB10" s="6">
        <f>IF(Q10="","",Q10-Z10-AA10)</f>
        <v/>
      </c>
      <c r="AC10" s="4" t="inlineStr">
        <is>
          <t>Alquiler residencial con fianza depositada</t>
        </is>
      </c>
    </row>
    <row r="11" ht="22" customHeight="1">
      <c r="A11" s="2" t="n"/>
      <c r="B11" s="29" t="n"/>
      <c r="C11" s="29" t="n"/>
      <c r="D11" s="2" t="n"/>
      <c r="E11" s="2" t="n"/>
      <c r="F11" s="4" t="n"/>
      <c r="G11" s="2" t="n"/>
      <c r="H11" s="4" t="n"/>
      <c r="I11" s="4" t="n"/>
      <c r="J11" s="2" t="n"/>
      <c r="K11" s="4" t="n"/>
      <c r="L11" s="2" t="n"/>
      <c r="M11" s="5" t="n"/>
      <c r="N11" s="5" t="n"/>
      <c r="O11" s="8">
        <f>IF(E11="","",IF(E11="Compraventa",M11,N11*1))</f>
        <v/>
      </c>
      <c r="P11" s="7" t="n"/>
      <c r="Q11" s="8">
        <f>IF(O11="","",O11*P11)</f>
        <v/>
      </c>
      <c r="R11" s="7" t="n"/>
      <c r="S11" s="8">
        <f>IF(Q11="","",Q11*R11)</f>
        <v/>
      </c>
      <c r="T11" s="7" t="n"/>
      <c r="U11" s="8">
        <f>IF(Q11="","",Q11*T11)</f>
        <v/>
      </c>
      <c r="V11" s="8">
        <f>IF(Q11="","",Q11+S11-U11)</f>
        <v/>
      </c>
      <c r="W11" s="29" t="n"/>
      <c r="X11" s="29" t="n"/>
      <c r="Y11" s="2" t="n"/>
      <c r="Z11" s="5" t="n"/>
      <c r="AA11" s="8">
        <f>IF(Q11="","",IFERROR(Q11*VLOOKUP(L11,'Configuración'!$A$2:$B$5,2,FALSE),0))</f>
        <v/>
      </c>
      <c r="AB11" s="8">
        <f>IF(Q11="","",Q11-Z11-AA11)</f>
        <v/>
      </c>
      <c r="AC11" s="4" t="n"/>
    </row>
    <row r="12" ht="22" customHeight="1">
      <c r="A12" s="2" t="n"/>
      <c r="B12" s="29" t="n"/>
      <c r="C12" s="29" t="n"/>
      <c r="D12" s="2" t="n"/>
      <c r="E12" s="2" t="n"/>
      <c r="F12" s="4" t="n"/>
      <c r="G12" s="2" t="n"/>
      <c r="H12" s="4" t="n"/>
      <c r="I12" s="4" t="n"/>
      <c r="J12" s="2" t="n"/>
      <c r="K12" s="4" t="n"/>
      <c r="L12" s="2" t="n"/>
      <c r="M12" s="5" t="n"/>
      <c r="N12" s="5" t="n"/>
      <c r="O12" s="6">
        <f>IF(E12="","",IF(E12="Compraventa",M12,N12*1))</f>
        <v/>
      </c>
      <c r="P12" s="7" t="n"/>
      <c r="Q12" s="6">
        <f>IF(O12="","",O12*P12)</f>
        <v/>
      </c>
      <c r="R12" s="7" t="n"/>
      <c r="S12" s="6">
        <f>IF(Q12="","",Q12*R12)</f>
        <v/>
      </c>
      <c r="T12" s="7" t="n"/>
      <c r="U12" s="6">
        <f>IF(Q12="","",Q12*T12)</f>
        <v/>
      </c>
      <c r="V12" s="6">
        <f>IF(Q12="","",Q12+S12-U12)</f>
        <v/>
      </c>
      <c r="W12" s="29" t="n"/>
      <c r="X12" s="29" t="n"/>
      <c r="Y12" s="2" t="n"/>
      <c r="Z12" s="5" t="n"/>
      <c r="AA12" s="6">
        <f>IF(Q12="","",IFERROR(Q12*VLOOKUP(L12,'Configuración'!$A$2:$B$5,2,FALSE),0))</f>
        <v/>
      </c>
      <c r="AB12" s="6">
        <f>IF(Q12="","",Q12-Z12-AA12)</f>
        <v/>
      </c>
      <c r="AC12" s="4" t="n"/>
    </row>
    <row r="13" ht="22" customHeight="1">
      <c r="A13" s="2" t="n"/>
      <c r="B13" s="29" t="n"/>
      <c r="C13" s="29" t="n"/>
      <c r="D13" s="2" t="n"/>
      <c r="E13" s="2" t="n"/>
      <c r="F13" s="4" t="n"/>
      <c r="G13" s="2" t="n"/>
      <c r="H13" s="4" t="n"/>
      <c r="I13" s="4" t="n"/>
      <c r="J13" s="2" t="n"/>
      <c r="K13" s="4" t="n"/>
      <c r="L13" s="2" t="n"/>
      <c r="M13" s="5" t="n"/>
      <c r="N13" s="5" t="n"/>
      <c r="O13" s="8">
        <f>IF(E13="","",IF(E13="Compraventa",M13,N13*1))</f>
        <v/>
      </c>
      <c r="P13" s="7" t="n"/>
      <c r="Q13" s="8">
        <f>IF(O13="","",O13*P13)</f>
        <v/>
      </c>
      <c r="R13" s="7" t="n"/>
      <c r="S13" s="8">
        <f>IF(Q13="","",Q13*R13)</f>
        <v/>
      </c>
      <c r="T13" s="7" t="n"/>
      <c r="U13" s="8">
        <f>IF(Q13="","",Q13*T13)</f>
        <v/>
      </c>
      <c r="V13" s="8">
        <f>IF(Q13="","",Q13+S13-U13)</f>
        <v/>
      </c>
      <c r="W13" s="29" t="n"/>
      <c r="X13" s="29" t="n"/>
      <c r="Y13" s="2" t="n"/>
      <c r="Z13" s="5" t="n"/>
      <c r="AA13" s="8">
        <f>IF(Q13="","",IFERROR(Q13*VLOOKUP(L13,'Configuración'!$A$2:$B$5,2,FALSE),0))</f>
        <v/>
      </c>
      <c r="AB13" s="8">
        <f>IF(Q13="","",Q13-Z13-AA13)</f>
        <v/>
      </c>
      <c r="AC13" s="4" t="n"/>
    </row>
    <row r="14" ht="22" customHeight="1">
      <c r="A14" s="2" t="n"/>
      <c r="B14" s="29" t="n"/>
      <c r="C14" s="29" t="n"/>
      <c r="D14" s="2" t="n"/>
      <c r="E14" s="2" t="n"/>
      <c r="F14" s="4" t="n"/>
      <c r="G14" s="2" t="n"/>
      <c r="H14" s="4" t="n"/>
      <c r="I14" s="4" t="n"/>
      <c r="J14" s="2" t="n"/>
      <c r="K14" s="4" t="n"/>
      <c r="L14" s="2" t="n"/>
      <c r="M14" s="5" t="n"/>
      <c r="N14" s="5" t="n"/>
      <c r="O14" s="6">
        <f>IF(E14="","",IF(E14="Compraventa",M14,N14*1))</f>
        <v/>
      </c>
      <c r="P14" s="7" t="n"/>
      <c r="Q14" s="6">
        <f>IF(O14="","",O14*P14)</f>
        <v/>
      </c>
      <c r="R14" s="7" t="n"/>
      <c r="S14" s="6">
        <f>IF(Q14="","",Q14*R14)</f>
        <v/>
      </c>
      <c r="T14" s="7" t="n"/>
      <c r="U14" s="6">
        <f>IF(Q14="","",Q14*T14)</f>
        <v/>
      </c>
      <c r="V14" s="6">
        <f>IF(Q14="","",Q14+S14-U14)</f>
        <v/>
      </c>
      <c r="W14" s="29" t="n"/>
      <c r="X14" s="29" t="n"/>
      <c r="Y14" s="2" t="n"/>
      <c r="Z14" s="5" t="n"/>
      <c r="AA14" s="6">
        <f>IF(Q14="","",IFERROR(Q14*VLOOKUP(L14,'Configuración'!$A$2:$B$5,2,FALSE),0))</f>
        <v/>
      </c>
      <c r="AB14" s="6">
        <f>IF(Q14="","",Q14-Z14-AA14)</f>
        <v/>
      </c>
      <c r="AC14" s="4" t="n"/>
    </row>
    <row r="15" ht="22" customHeight="1">
      <c r="A15" s="2" t="n"/>
      <c r="B15" s="29" t="n"/>
      <c r="C15" s="29" t="n"/>
      <c r="D15" s="2" t="n"/>
      <c r="E15" s="2" t="n"/>
      <c r="F15" s="4" t="n"/>
      <c r="G15" s="2" t="n"/>
      <c r="H15" s="4" t="n"/>
      <c r="I15" s="4" t="n"/>
      <c r="J15" s="2" t="n"/>
      <c r="K15" s="4" t="n"/>
      <c r="L15" s="2" t="n"/>
      <c r="M15" s="5" t="n"/>
      <c r="N15" s="5" t="n"/>
      <c r="O15" s="8">
        <f>IF(E15="","",IF(E15="Compraventa",M15,N15*1))</f>
        <v/>
      </c>
      <c r="P15" s="7" t="n"/>
      <c r="Q15" s="8">
        <f>IF(O15="","",O15*P15)</f>
        <v/>
      </c>
      <c r="R15" s="7" t="n"/>
      <c r="S15" s="8">
        <f>IF(Q15="","",Q15*R15)</f>
        <v/>
      </c>
      <c r="T15" s="7" t="n"/>
      <c r="U15" s="8">
        <f>IF(Q15="","",Q15*T15)</f>
        <v/>
      </c>
      <c r="V15" s="8">
        <f>IF(Q15="","",Q15+S15-U15)</f>
        <v/>
      </c>
      <c r="W15" s="29" t="n"/>
      <c r="X15" s="29" t="n"/>
      <c r="Y15" s="2" t="n"/>
      <c r="Z15" s="5" t="n"/>
      <c r="AA15" s="8">
        <f>IF(Q15="","",IFERROR(Q15*VLOOKUP(L15,'Configuración'!$A$2:$B$5,2,FALSE),0))</f>
        <v/>
      </c>
      <c r="AB15" s="8">
        <f>IF(Q15="","",Q15-Z15-AA15)</f>
        <v/>
      </c>
      <c r="AC15" s="4" t="n"/>
    </row>
    <row r="16" ht="22" customHeight="1">
      <c r="A16" s="2" t="n"/>
      <c r="B16" s="29" t="n"/>
      <c r="C16" s="29" t="n"/>
      <c r="D16" s="2" t="n"/>
      <c r="E16" s="2" t="n"/>
      <c r="F16" s="4" t="n"/>
      <c r="G16" s="2" t="n"/>
      <c r="H16" s="4" t="n"/>
      <c r="I16" s="4" t="n"/>
      <c r="J16" s="2" t="n"/>
      <c r="K16" s="4" t="n"/>
      <c r="L16" s="2" t="n"/>
      <c r="M16" s="5" t="n"/>
      <c r="N16" s="5" t="n"/>
      <c r="O16" s="6">
        <f>IF(E16="","",IF(E16="Compraventa",M16,N16*1))</f>
        <v/>
      </c>
      <c r="P16" s="7" t="n"/>
      <c r="Q16" s="6">
        <f>IF(O16="","",O16*P16)</f>
        <v/>
      </c>
      <c r="R16" s="7" t="n"/>
      <c r="S16" s="6">
        <f>IF(Q16="","",Q16*R16)</f>
        <v/>
      </c>
      <c r="T16" s="7" t="n"/>
      <c r="U16" s="6">
        <f>IF(Q16="","",Q16*T16)</f>
        <v/>
      </c>
      <c r="V16" s="6">
        <f>IF(Q16="","",Q16+S16-U16)</f>
        <v/>
      </c>
      <c r="W16" s="29" t="n"/>
      <c r="X16" s="29" t="n"/>
      <c r="Y16" s="2" t="n"/>
      <c r="Z16" s="5" t="n"/>
      <c r="AA16" s="6">
        <f>IF(Q16="","",IFERROR(Q16*VLOOKUP(L16,'Configuración'!$A$2:$B$5,2,FALSE),0))</f>
        <v/>
      </c>
      <c r="AB16" s="6">
        <f>IF(Q16="","",Q16-Z16-AA16)</f>
        <v/>
      </c>
      <c r="AC16" s="4" t="n"/>
    </row>
    <row r="17" ht="22" customHeight="1">
      <c r="A17" s="2" t="n"/>
      <c r="B17" s="29" t="n"/>
      <c r="C17" s="29" t="n"/>
      <c r="D17" s="2" t="n"/>
      <c r="E17" s="2" t="n"/>
      <c r="F17" s="4" t="n"/>
      <c r="G17" s="2" t="n"/>
      <c r="H17" s="4" t="n"/>
      <c r="I17" s="4" t="n"/>
      <c r="J17" s="2" t="n"/>
      <c r="K17" s="4" t="n"/>
      <c r="L17" s="2" t="n"/>
      <c r="M17" s="5" t="n"/>
      <c r="N17" s="5" t="n"/>
      <c r="O17" s="8">
        <f>IF(E17="","",IF(E17="Compraventa",M17,N17*1))</f>
        <v/>
      </c>
      <c r="P17" s="7" t="n"/>
      <c r="Q17" s="8">
        <f>IF(O17="","",O17*P17)</f>
        <v/>
      </c>
      <c r="R17" s="7" t="n"/>
      <c r="S17" s="8">
        <f>IF(Q17="","",Q17*R17)</f>
        <v/>
      </c>
      <c r="T17" s="7" t="n"/>
      <c r="U17" s="8">
        <f>IF(Q17="","",Q17*T17)</f>
        <v/>
      </c>
      <c r="V17" s="8">
        <f>IF(Q17="","",Q17+S17-U17)</f>
        <v/>
      </c>
      <c r="W17" s="29" t="n"/>
      <c r="X17" s="29" t="n"/>
      <c r="Y17" s="2" t="n"/>
      <c r="Z17" s="5" t="n"/>
      <c r="AA17" s="8">
        <f>IF(Q17="","",IFERROR(Q17*VLOOKUP(L17,'Configuración'!$A$2:$B$5,2,FALSE),0))</f>
        <v/>
      </c>
      <c r="AB17" s="8">
        <f>IF(Q17="","",Q17-Z17-AA17)</f>
        <v/>
      </c>
      <c r="AC17" s="4" t="n"/>
    </row>
    <row r="18" ht="22" customHeight="1">
      <c r="A18" s="2" t="n"/>
      <c r="B18" s="29" t="n"/>
      <c r="C18" s="29" t="n"/>
      <c r="D18" s="2" t="n"/>
      <c r="E18" s="2" t="n"/>
      <c r="F18" s="4" t="n"/>
      <c r="G18" s="2" t="n"/>
      <c r="H18" s="4" t="n"/>
      <c r="I18" s="4" t="n"/>
      <c r="J18" s="2" t="n"/>
      <c r="K18" s="4" t="n"/>
      <c r="L18" s="2" t="n"/>
      <c r="M18" s="5" t="n"/>
      <c r="N18" s="5" t="n"/>
      <c r="O18" s="6">
        <f>IF(E18="","",IF(E18="Compraventa",M18,N18*1))</f>
        <v/>
      </c>
      <c r="P18" s="7" t="n"/>
      <c r="Q18" s="6">
        <f>IF(O18="","",O18*P18)</f>
        <v/>
      </c>
      <c r="R18" s="7" t="n"/>
      <c r="S18" s="6">
        <f>IF(Q18="","",Q18*R18)</f>
        <v/>
      </c>
      <c r="T18" s="7" t="n"/>
      <c r="U18" s="6">
        <f>IF(Q18="","",Q18*T18)</f>
        <v/>
      </c>
      <c r="V18" s="6">
        <f>IF(Q18="","",Q18+S18-U18)</f>
        <v/>
      </c>
      <c r="W18" s="29" t="n"/>
      <c r="X18" s="29" t="n"/>
      <c r="Y18" s="2" t="n"/>
      <c r="Z18" s="5" t="n"/>
      <c r="AA18" s="6">
        <f>IF(Q18="","",IFERROR(Q18*VLOOKUP(L18,'Configuración'!$A$2:$B$5,2,FALSE),0))</f>
        <v/>
      </c>
      <c r="AB18" s="6">
        <f>IF(Q18="","",Q18-Z18-AA18)</f>
        <v/>
      </c>
      <c r="AC18" s="4" t="n"/>
    </row>
    <row r="19" ht="22" customHeight="1">
      <c r="A19" s="2" t="n"/>
      <c r="B19" s="29" t="n"/>
      <c r="C19" s="29" t="n"/>
      <c r="D19" s="2" t="n"/>
      <c r="E19" s="2" t="n"/>
      <c r="F19" s="4" t="n"/>
      <c r="G19" s="2" t="n"/>
      <c r="H19" s="4" t="n"/>
      <c r="I19" s="4" t="n"/>
      <c r="J19" s="2" t="n"/>
      <c r="K19" s="4" t="n"/>
      <c r="L19" s="2" t="n"/>
      <c r="M19" s="5" t="n"/>
      <c r="N19" s="5" t="n"/>
      <c r="O19" s="8">
        <f>IF(E19="","",IF(E19="Compraventa",M19,N19*1))</f>
        <v/>
      </c>
      <c r="P19" s="7" t="n"/>
      <c r="Q19" s="8">
        <f>IF(O19="","",O19*P19)</f>
        <v/>
      </c>
      <c r="R19" s="7" t="n"/>
      <c r="S19" s="8">
        <f>IF(Q19="","",Q19*R19)</f>
        <v/>
      </c>
      <c r="T19" s="7" t="n"/>
      <c r="U19" s="8">
        <f>IF(Q19="","",Q19*T19)</f>
        <v/>
      </c>
      <c r="V19" s="8">
        <f>IF(Q19="","",Q19+S19-U19)</f>
        <v/>
      </c>
      <c r="W19" s="29" t="n"/>
      <c r="X19" s="29" t="n"/>
      <c r="Y19" s="2" t="n"/>
      <c r="Z19" s="5" t="n"/>
      <c r="AA19" s="8">
        <f>IF(Q19="","",IFERROR(Q19*VLOOKUP(L19,'Configuración'!$A$2:$B$5,2,FALSE),0))</f>
        <v/>
      </c>
      <c r="AB19" s="8">
        <f>IF(Q19="","",Q19-Z19-AA19)</f>
        <v/>
      </c>
      <c r="AC19" s="4" t="n"/>
    </row>
    <row r="20" ht="22" customHeight="1">
      <c r="A20" s="2" t="n"/>
      <c r="B20" s="29" t="n"/>
      <c r="C20" s="29" t="n"/>
      <c r="D20" s="2" t="n"/>
      <c r="E20" s="2" t="n"/>
      <c r="F20" s="4" t="n"/>
      <c r="G20" s="2" t="n"/>
      <c r="H20" s="4" t="n"/>
      <c r="I20" s="4" t="n"/>
      <c r="J20" s="2" t="n"/>
      <c r="K20" s="4" t="n"/>
      <c r="L20" s="2" t="n"/>
      <c r="M20" s="5" t="n"/>
      <c r="N20" s="5" t="n"/>
      <c r="O20" s="6">
        <f>IF(E20="","",IF(E20="Compraventa",M20,N20*1))</f>
        <v/>
      </c>
      <c r="P20" s="7" t="n"/>
      <c r="Q20" s="6">
        <f>IF(O20="","",O20*P20)</f>
        <v/>
      </c>
      <c r="R20" s="7" t="n"/>
      <c r="S20" s="6">
        <f>IF(Q20="","",Q20*R20)</f>
        <v/>
      </c>
      <c r="T20" s="7" t="n"/>
      <c r="U20" s="6">
        <f>IF(Q20="","",Q20*T20)</f>
        <v/>
      </c>
      <c r="V20" s="6">
        <f>IF(Q20="","",Q20+S20-U20)</f>
        <v/>
      </c>
      <c r="W20" s="29" t="n"/>
      <c r="X20" s="29" t="n"/>
      <c r="Y20" s="2" t="n"/>
      <c r="Z20" s="5" t="n"/>
      <c r="AA20" s="6">
        <f>IF(Q20="","",IFERROR(Q20*VLOOKUP(L20,'Configuración'!$A$2:$B$5,2,FALSE),0))</f>
        <v/>
      </c>
      <c r="AB20" s="6">
        <f>IF(Q20="","",Q20-Z20-AA20)</f>
        <v/>
      </c>
      <c r="AC20" s="4" t="n"/>
    </row>
    <row r="21" ht="22" customHeight="1">
      <c r="A21" s="2" t="n"/>
      <c r="B21" s="29" t="n"/>
      <c r="C21" s="29" t="n"/>
      <c r="D21" s="2" t="n"/>
      <c r="E21" s="2" t="n"/>
      <c r="F21" s="4" t="n"/>
      <c r="G21" s="2" t="n"/>
      <c r="H21" s="4" t="n"/>
      <c r="I21" s="4" t="n"/>
      <c r="J21" s="2" t="n"/>
      <c r="K21" s="4" t="n"/>
      <c r="L21" s="2" t="n"/>
      <c r="M21" s="5" t="n"/>
      <c r="N21" s="5" t="n"/>
      <c r="O21" s="8">
        <f>IF(E21="","",IF(E21="Compraventa",M21,N21*1))</f>
        <v/>
      </c>
      <c r="P21" s="7" t="n"/>
      <c r="Q21" s="8">
        <f>IF(O21="","",O21*P21)</f>
        <v/>
      </c>
      <c r="R21" s="7" t="n"/>
      <c r="S21" s="8">
        <f>IF(Q21="","",Q21*R21)</f>
        <v/>
      </c>
      <c r="T21" s="7" t="n"/>
      <c r="U21" s="8">
        <f>IF(Q21="","",Q21*T21)</f>
        <v/>
      </c>
      <c r="V21" s="8">
        <f>IF(Q21="","",Q21+S21-U21)</f>
        <v/>
      </c>
      <c r="W21" s="29" t="n"/>
      <c r="X21" s="29" t="n"/>
      <c r="Y21" s="2" t="n"/>
      <c r="Z21" s="5" t="n"/>
      <c r="AA21" s="8">
        <f>IF(Q21="","",IFERROR(Q21*VLOOKUP(L21,'Configuración'!$A$2:$B$5,2,FALSE),0))</f>
        <v/>
      </c>
      <c r="AB21" s="8">
        <f>IF(Q21="","",Q21-Z21-AA21)</f>
        <v/>
      </c>
      <c r="AC21" s="4" t="n"/>
    </row>
    <row r="22" ht="22" customHeight="1">
      <c r="A22" s="2" t="n"/>
      <c r="B22" s="29" t="n"/>
      <c r="C22" s="29" t="n"/>
      <c r="D22" s="2" t="n"/>
      <c r="E22" s="2" t="n"/>
      <c r="F22" s="4" t="n"/>
      <c r="G22" s="2" t="n"/>
      <c r="H22" s="4" t="n"/>
      <c r="I22" s="4" t="n"/>
      <c r="J22" s="2" t="n"/>
      <c r="K22" s="4" t="n"/>
      <c r="L22" s="2" t="n"/>
      <c r="M22" s="5" t="n"/>
      <c r="N22" s="5" t="n"/>
      <c r="O22" s="6">
        <f>IF(E22="","",IF(E22="Compraventa",M22,N22*1))</f>
        <v/>
      </c>
      <c r="P22" s="7" t="n"/>
      <c r="Q22" s="6">
        <f>IF(O22="","",O22*P22)</f>
        <v/>
      </c>
      <c r="R22" s="7" t="n"/>
      <c r="S22" s="6">
        <f>IF(Q22="","",Q22*R22)</f>
        <v/>
      </c>
      <c r="T22" s="7" t="n"/>
      <c r="U22" s="6">
        <f>IF(Q22="","",Q22*T22)</f>
        <v/>
      </c>
      <c r="V22" s="6">
        <f>IF(Q22="","",Q22+S22-U22)</f>
        <v/>
      </c>
      <c r="W22" s="29" t="n"/>
      <c r="X22" s="29" t="n"/>
      <c r="Y22" s="2" t="n"/>
      <c r="Z22" s="5" t="n"/>
      <c r="AA22" s="6">
        <f>IF(Q22="","",IFERROR(Q22*VLOOKUP(L22,'Configuración'!$A$2:$B$5,2,FALSE),0))</f>
        <v/>
      </c>
      <c r="AB22" s="6">
        <f>IF(Q22="","",Q22-Z22-AA22)</f>
        <v/>
      </c>
      <c r="AC22" s="4" t="n"/>
    </row>
    <row r="23" ht="22" customHeight="1">
      <c r="A23" s="2" t="n"/>
      <c r="B23" s="29" t="n"/>
      <c r="C23" s="29" t="n"/>
      <c r="D23" s="2" t="n"/>
      <c r="E23" s="2" t="n"/>
      <c r="F23" s="4" t="n"/>
      <c r="G23" s="2" t="n"/>
      <c r="H23" s="4" t="n"/>
      <c r="I23" s="4" t="n"/>
      <c r="J23" s="2" t="n"/>
      <c r="K23" s="4" t="n"/>
      <c r="L23" s="2" t="n"/>
      <c r="M23" s="5" t="n"/>
      <c r="N23" s="5" t="n"/>
      <c r="O23" s="8">
        <f>IF(E23="","",IF(E23="Compraventa",M23,N23*1))</f>
        <v/>
      </c>
      <c r="P23" s="7" t="n"/>
      <c r="Q23" s="8">
        <f>IF(O23="","",O23*P23)</f>
        <v/>
      </c>
      <c r="R23" s="7" t="n"/>
      <c r="S23" s="8">
        <f>IF(Q23="","",Q23*R23)</f>
        <v/>
      </c>
      <c r="T23" s="7" t="n"/>
      <c r="U23" s="8">
        <f>IF(Q23="","",Q23*T23)</f>
        <v/>
      </c>
      <c r="V23" s="8">
        <f>IF(Q23="","",Q23+S23-U23)</f>
        <v/>
      </c>
      <c r="W23" s="29" t="n"/>
      <c r="X23" s="29" t="n"/>
      <c r="Y23" s="2" t="n"/>
      <c r="Z23" s="5" t="n"/>
      <c r="AA23" s="8">
        <f>IF(Q23="","",IFERROR(Q23*VLOOKUP(L23,'Configuración'!$A$2:$B$5,2,FALSE),0))</f>
        <v/>
      </c>
      <c r="AB23" s="8">
        <f>IF(Q23="","",Q23-Z23-AA23)</f>
        <v/>
      </c>
      <c r="AC23" s="4" t="n"/>
    </row>
    <row r="24" ht="22" customHeight="1">
      <c r="A24" s="2" t="n"/>
      <c r="B24" s="29" t="n"/>
      <c r="C24" s="29" t="n"/>
      <c r="D24" s="2" t="n"/>
      <c r="E24" s="2" t="n"/>
      <c r="F24" s="4" t="n"/>
      <c r="G24" s="2" t="n"/>
      <c r="H24" s="4" t="n"/>
      <c r="I24" s="4" t="n"/>
      <c r="J24" s="2" t="n"/>
      <c r="K24" s="4" t="n"/>
      <c r="L24" s="2" t="n"/>
      <c r="M24" s="5" t="n"/>
      <c r="N24" s="5" t="n"/>
      <c r="O24" s="6">
        <f>IF(E24="","",IF(E24="Compraventa",M24,N24*1))</f>
        <v/>
      </c>
      <c r="P24" s="7" t="n"/>
      <c r="Q24" s="6">
        <f>IF(O24="","",O24*P24)</f>
        <v/>
      </c>
      <c r="R24" s="7" t="n"/>
      <c r="S24" s="6">
        <f>IF(Q24="","",Q24*R24)</f>
        <v/>
      </c>
      <c r="T24" s="7" t="n"/>
      <c r="U24" s="6">
        <f>IF(Q24="","",Q24*T24)</f>
        <v/>
      </c>
      <c r="V24" s="6">
        <f>IF(Q24="","",Q24+S24-U24)</f>
        <v/>
      </c>
      <c r="W24" s="29" t="n"/>
      <c r="X24" s="29" t="n"/>
      <c r="Y24" s="2" t="n"/>
      <c r="Z24" s="5" t="n"/>
      <c r="AA24" s="6">
        <f>IF(Q24="","",IFERROR(Q24*VLOOKUP(L24,'Configuración'!$A$2:$B$5,2,FALSE),0))</f>
        <v/>
      </c>
      <c r="AB24" s="6">
        <f>IF(Q24="","",Q24-Z24-AA24)</f>
        <v/>
      </c>
      <c r="AC24" s="4" t="n"/>
    </row>
    <row r="25" ht="22" customHeight="1">
      <c r="A25" s="2" t="n"/>
      <c r="B25" s="29" t="n"/>
      <c r="C25" s="29" t="n"/>
      <c r="D25" s="2" t="n"/>
      <c r="E25" s="2" t="n"/>
      <c r="F25" s="4" t="n"/>
      <c r="G25" s="2" t="n"/>
      <c r="H25" s="4" t="n"/>
      <c r="I25" s="4" t="n"/>
      <c r="J25" s="2" t="n"/>
      <c r="K25" s="4" t="n"/>
      <c r="L25" s="2" t="n"/>
      <c r="M25" s="5" t="n"/>
      <c r="N25" s="5" t="n"/>
      <c r="O25" s="8">
        <f>IF(E25="","",IF(E25="Compraventa",M25,N25*1))</f>
        <v/>
      </c>
      <c r="P25" s="7" t="n"/>
      <c r="Q25" s="8">
        <f>IF(O25="","",O25*P25)</f>
        <v/>
      </c>
      <c r="R25" s="7" t="n"/>
      <c r="S25" s="8">
        <f>IF(Q25="","",Q25*R25)</f>
        <v/>
      </c>
      <c r="T25" s="7" t="n"/>
      <c r="U25" s="8">
        <f>IF(Q25="","",Q25*T25)</f>
        <v/>
      </c>
      <c r="V25" s="8">
        <f>IF(Q25="","",Q25+S25-U25)</f>
        <v/>
      </c>
      <c r="W25" s="29" t="n"/>
      <c r="X25" s="29" t="n"/>
      <c r="Y25" s="2" t="n"/>
      <c r="Z25" s="5" t="n"/>
      <c r="AA25" s="8">
        <f>IF(Q25="","",IFERROR(Q25*VLOOKUP(L25,'Configuración'!$A$2:$B$5,2,FALSE),0))</f>
        <v/>
      </c>
      <c r="AB25" s="8">
        <f>IF(Q25="","",Q25-Z25-AA25)</f>
        <v/>
      </c>
      <c r="AC25" s="4" t="n"/>
    </row>
    <row r="26" ht="22" customHeight="1">
      <c r="A26" s="2" t="n"/>
      <c r="B26" s="29" t="n"/>
      <c r="C26" s="29" t="n"/>
      <c r="D26" s="2" t="n"/>
      <c r="E26" s="2" t="n"/>
      <c r="F26" s="4" t="n"/>
      <c r="G26" s="2" t="n"/>
      <c r="H26" s="4" t="n"/>
      <c r="I26" s="4" t="n"/>
      <c r="J26" s="2" t="n"/>
      <c r="K26" s="4" t="n"/>
      <c r="L26" s="2" t="n"/>
      <c r="M26" s="5" t="n"/>
      <c r="N26" s="5" t="n"/>
      <c r="O26" s="6">
        <f>IF(E26="","",IF(E26="Compraventa",M26,N26*1))</f>
        <v/>
      </c>
      <c r="P26" s="7" t="n"/>
      <c r="Q26" s="6">
        <f>IF(O26="","",O26*P26)</f>
        <v/>
      </c>
      <c r="R26" s="7" t="n"/>
      <c r="S26" s="6">
        <f>IF(Q26="","",Q26*R26)</f>
        <v/>
      </c>
      <c r="T26" s="7" t="n"/>
      <c r="U26" s="6">
        <f>IF(Q26="","",Q26*T26)</f>
        <v/>
      </c>
      <c r="V26" s="6">
        <f>IF(Q26="","",Q26+S26-U26)</f>
        <v/>
      </c>
      <c r="W26" s="29" t="n"/>
      <c r="X26" s="29" t="n"/>
      <c r="Y26" s="2" t="n"/>
      <c r="Z26" s="5" t="n"/>
      <c r="AA26" s="6">
        <f>IF(Q26="","",IFERROR(Q26*VLOOKUP(L26,'Configuración'!$A$2:$B$5,2,FALSE),0))</f>
        <v/>
      </c>
      <c r="AB26" s="6">
        <f>IF(Q26="","",Q26-Z26-AA26)</f>
        <v/>
      </c>
      <c r="AC26" s="4" t="n"/>
    </row>
    <row r="27" ht="22" customHeight="1">
      <c r="A27" s="2" t="n"/>
      <c r="B27" s="29" t="n"/>
      <c r="C27" s="29" t="n"/>
      <c r="D27" s="2" t="n"/>
      <c r="E27" s="2" t="n"/>
      <c r="F27" s="4" t="n"/>
      <c r="G27" s="2" t="n"/>
      <c r="H27" s="4" t="n"/>
      <c r="I27" s="4" t="n"/>
      <c r="J27" s="2" t="n"/>
      <c r="K27" s="4" t="n"/>
      <c r="L27" s="2" t="n"/>
      <c r="M27" s="5" t="n"/>
      <c r="N27" s="5" t="n"/>
      <c r="O27" s="8">
        <f>IF(E27="","",IF(E27="Compraventa",M27,N27*1))</f>
        <v/>
      </c>
      <c r="P27" s="7" t="n"/>
      <c r="Q27" s="8">
        <f>IF(O27="","",O27*P27)</f>
        <v/>
      </c>
      <c r="R27" s="7" t="n"/>
      <c r="S27" s="8">
        <f>IF(Q27="","",Q27*R27)</f>
        <v/>
      </c>
      <c r="T27" s="7" t="n"/>
      <c r="U27" s="8">
        <f>IF(Q27="","",Q27*T27)</f>
        <v/>
      </c>
      <c r="V27" s="8">
        <f>IF(Q27="","",Q27+S27-U27)</f>
        <v/>
      </c>
      <c r="W27" s="29" t="n"/>
      <c r="X27" s="29" t="n"/>
      <c r="Y27" s="2" t="n"/>
      <c r="Z27" s="5" t="n"/>
      <c r="AA27" s="8">
        <f>IF(Q27="","",IFERROR(Q27*VLOOKUP(L27,'Configuración'!$A$2:$B$5,2,FALSE),0))</f>
        <v/>
      </c>
      <c r="AB27" s="8">
        <f>IF(Q27="","",Q27-Z27-AA27)</f>
        <v/>
      </c>
      <c r="AC27" s="4" t="n"/>
    </row>
    <row r="28" ht="22" customHeight="1">
      <c r="A28" s="2" t="n"/>
      <c r="B28" s="29" t="n"/>
      <c r="C28" s="29" t="n"/>
      <c r="D28" s="2" t="n"/>
      <c r="E28" s="2" t="n"/>
      <c r="F28" s="4" t="n"/>
      <c r="G28" s="2" t="n"/>
      <c r="H28" s="4" t="n"/>
      <c r="I28" s="4" t="n"/>
      <c r="J28" s="2" t="n"/>
      <c r="K28" s="4" t="n"/>
      <c r="L28" s="2" t="n"/>
      <c r="M28" s="5" t="n"/>
      <c r="N28" s="5" t="n"/>
      <c r="O28" s="6">
        <f>IF(E28="","",IF(E28="Compraventa",M28,N28*1))</f>
        <v/>
      </c>
      <c r="P28" s="7" t="n"/>
      <c r="Q28" s="6">
        <f>IF(O28="","",O28*P28)</f>
        <v/>
      </c>
      <c r="R28" s="7" t="n"/>
      <c r="S28" s="6">
        <f>IF(Q28="","",Q28*R28)</f>
        <v/>
      </c>
      <c r="T28" s="7" t="n"/>
      <c r="U28" s="6">
        <f>IF(Q28="","",Q28*T28)</f>
        <v/>
      </c>
      <c r="V28" s="6">
        <f>IF(Q28="","",Q28+S28-U28)</f>
        <v/>
      </c>
      <c r="W28" s="29" t="n"/>
      <c r="X28" s="29" t="n"/>
      <c r="Y28" s="2" t="n"/>
      <c r="Z28" s="5" t="n"/>
      <c r="AA28" s="6">
        <f>IF(Q28="","",IFERROR(Q28*VLOOKUP(L28,'Configuración'!$A$2:$B$5,2,FALSE),0))</f>
        <v/>
      </c>
      <c r="AB28" s="6">
        <f>IF(Q28="","",Q28-Z28-AA28)</f>
        <v/>
      </c>
      <c r="AC28" s="4" t="n"/>
    </row>
    <row r="29" ht="22" customHeight="1">
      <c r="A29" s="2" t="n"/>
      <c r="B29" s="29" t="n"/>
      <c r="C29" s="29" t="n"/>
      <c r="D29" s="2" t="n"/>
      <c r="E29" s="2" t="n"/>
      <c r="F29" s="4" t="n"/>
      <c r="G29" s="2" t="n"/>
      <c r="H29" s="4" t="n"/>
      <c r="I29" s="4" t="n"/>
      <c r="J29" s="2" t="n"/>
      <c r="K29" s="4" t="n"/>
      <c r="L29" s="2" t="n"/>
      <c r="M29" s="5" t="n"/>
      <c r="N29" s="5" t="n"/>
      <c r="O29" s="8">
        <f>IF(E29="","",IF(E29="Compraventa",M29,N29*1))</f>
        <v/>
      </c>
      <c r="P29" s="7" t="n"/>
      <c r="Q29" s="8">
        <f>IF(O29="","",O29*P29)</f>
        <v/>
      </c>
      <c r="R29" s="7" t="n"/>
      <c r="S29" s="8">
        <f>IF(Q29="","",Q29*R29)</f>
        <v/>
      </c>
      <c r="T29" s="7" t="n"/>
      <c r="U29" s="8">
        <f>IF(Q29="","",Q29*T29)</f>
        <v/>
      </c>
      <c r="V29" s="8">
        <f>IF(Q29="","",Q29+S29-U29)</f>
        <v/>
      </c>
      <c r="W29" s="29" t="n"/>
      <c r="X29" s="29" t="n"/>
      <c r="Y29" s="2" t="n"/>
      <c r="Z29" s="5" t="n"/>
      <c r="AA29" s="8">
        <f>IF(Q29="","",IFERROR(Q29*VLOOKUP(L29,'Configuración'!$A$2:$B$5,2,FALSE),0))</f>
        <v/>
      </c>
      <c r="AB29" s="8">
        <f>IF(Q29="","",Q29-Z29-AA29)</f>
        <v/>
      </c>
      <c r="AC29" s="4" t="n"/>
    </row>
    <row r="30" ht="22" customHeight="1">
      <c r="A30" s="2" t="n"/>
      <c r="B30" s="29" t="n"/>
      <c r="C30" s="29" t="n"/>
      <c r="D30" s="2" t="n"/>
      <c r="E30" s="2" t="n"/>
      <c r="F30" s="4" t="n"/>
      <c r="G30" s="2" t="n"/>
      <c r="H30" s="4" t="n"/>
      <c r="I30" s="4" t="n"/>
      <c r="J30" s="2" t="n"/>
      <c r="K30" s="4" t="n"/>
      <c r="L30" s="2" t="n"/>
      <c r="M30" s="5" t="n"/>
      <c r="N30" s="5" t="n"/>
      <c r="O30" s="6">
        <f>IF(E30="","",IF(E30="Compraventa",M30,N30*1))</f>
        <v/>
      </c>
      <c r="P30" s="7" t="n"/>
      <c r="Q30" s="6">
        <f>IF(O30="","",O30*P30)</f>
        <v/>
      </c>
      <c r="R30" s="7" t="n"/>
      <c r="S30" s="6">
        <f>IF(Q30="","",Q30*R30)</f>
        <v/>
      </c>
      <c r="T30" s="7" t="n"/>
      <c r="U30" s="6">
        <f>IF(Q30="","",Q30*T30)</f>
        <v/>
      </c>
      <c r="V30" s="6">
        <f>IF(Q30="","",Q30+S30-U30)</f>
        <v/>
      </c>
      <c r="W30" s="29" t="n"/>
      <c r="X30" s="29" t="n"/>
      <c r="Y30" s="2" t="n"/>
      <c r="Z30" s="5" t="n"/>
      <c r="AA30" s="6">
        <f>IF(Q30="","",IFERROR(Q30*VLOOKUP(L30,'Configuración'!$A$2:$B$5,2,FALSE),0))</f>
        <v/>
      </c>
      <c r="AB30" s="6">
        <f>IF(Q30="","",Q30-Z30-AA30)</f>
        <v/>
      </c>
      <c r="AC30" s="4" t="n"/>
    </row>
    <row r="31" ht="22" customHeight="1">
      <c r="A31" s="2" t="n"/>
      <c r="B31" s="29" t="n"/>
      <c r="C31" s="29" t="n"/>
      <c r="D31" s="2" t="n"/>
      <c r="E31" s="2" t="n"/>
      <c r="F31" s="4" t="n"/>
      <c r="G31" s="2" t="n"/>
      <c r="H31" s="4" t="n"/>
      <c r="I31" s="4" t="n"/>
      <c r="J31" s="2" t="n"/>
      <c r="K31" s="4" t="n"/>
      <c r="L31" s="2" t="n"/>
      <c r="M31" s="5" t="n"/>
      <c r="N31" s="5" t="n"/>
      <c r="O31" s="8">
        <f>IF(E31="","",IF(E31="Compraventa",M31,N31*1))</f>
        <v/>
      </c>
      <c r="P31" s="7" t="n"/>
      <c r="Q31" s="8">
        <f>IF(O31="","",O31*P31)</f>
        <v/>
      </c>
      <c r="R31" s="7" t="n"/>
      <c r="S31" s="8">
        <f>IF(Q31="","",Q31*R31)</f>
        <v/>
      </c>
      <c r="T31" s="7" t="n"/>
      <c r="U31" s="8">
        <f>IF(Q31="","",Q31*T31)</f>
        <v/>
      </c>
      <c r="V31" s="8">
        <f>IF(Q31="","",Q31+S31-U31)</f>
        <v/>
      </c>
      <c r="W31" s="29" t="n"/>
      <c r="X31" s="29" t="n"/>
      <c r="Y31" s="2" t="n"/>
      <c r="Z31" s="5" t="n"/>
      <c r="AA31" s="8">
        <f>IF(Q31="","",IFERROR(Q31*VLOOKUP(L31,'Configuración'!$A$2:$B$5,2,FALSE),0))</f>
        <v/>
      </c>
      <c r="AB31" s="8">
        <f>IF(Q31="","",Q31-Z31-AA31)</f>
        <v/>
      </c>
      <c r="AC31" s="4" t="n"/>
    </row>
    <row r="32" ht="22" customHeight="1">
      <c r="A32" s="2" t="n"/>
      <c r="B32" s="29" t="n"/>
      <c r="C32" s="29" t="n"/>
      <c r="D32" s="2" t="n"/>
      <c r="E32" s="2" t="n"/>
      <c r="F32" s="4" t="n"/>
      <c r="G32" s="2" t="n"/>
      <c r="H32" s="4" t="n"/>
      <c r="I32" s="4" t="n"/>
      <c r="J32" s="2" t="n"/>
      <c r="K32" s="4" t="n"/>
      <c r="L32" s="2" t="n"/>
      <c r="M32" s="5" t="n"/>
      <c r="N32" s="5" t="n"/>
      <c r="O32" s="6">
        <f>IF(E32="","",IF(E32="Compraventa",M32,N32*1))</f>
        <v/>
      </c>
      <c r="P32" s="7" t="n"/>
      <c r="Q32" s="6">
        <f>IF(O32="","",O32*P32)</f>
        <v/>
      </c>
      <c r="R32" s="7" t="n"/>
      <c r="S32" s="6">
        <f>IF(Q32="","",Q32*R32)</f>
        <v/>
      </c>
      <c r="T32" s="7" t="n"/>
      <c r="U32" s="6">
        <f>IF(Q32="","",Q32*T32)</f>
        <v/>
      </c>
      <c r="V32" s="6">
        <f>IF(Q32="","",Q32+S32-U32)</f>
        <v/>
      </c>
      <c r="W32" s="29" t="n"/>
      <c r="X32" s="29" t="n"/>
      <c r="Y32" s="2" t="n"/>
      <c r="Z32" s="5" t="n"/>
      <c r="AA32" s="6">
        <f>IF(Q32="","",IFERROR(Q32*VLOOKUP(L32,'Configuración'!$A$2:$B$5,2,FALSE),0))</f>
        <v/>
      </c>
      <c r="AB32" s="6">
        <f>IF(Q32="","",Q32-Z32-AA32)</f>
        <v/>
      </c>
      <c r="AC32" s="4" t="n"/>
    </row>
    <row r="33" ht="22" customHeight="1">
      <c r="A33" s="2" t="n"/>
      <c r="B33" s="29" t="n"/>
      <c r="C33" s="29" t="n"/>
      <c r="D33" s="2" t="n"/>
      <c r="E33" s="2" t="n"/>
      <c r="F33" s="4" t="n"/>
      <c r="G33" s="2" t="n"/>
      <c r="H33" s="4" t="n"/>
      <c r="I33" s="4" t="n"/>
      <c r="J33" s="2" t="n"/>
      <c r="K33" s="4" t="n"/>
      <c r="L33" s="2" t="n"/>
      <c r="M33" s="5" t="n"/>
      <c r="N33" s="5" t="n"/>
      <c r="O33" s="8">
        <f>IF(E33="","",IF(E33="Compraventa",M33,N33*1))</f>
        <v/>
      </c>
      <c r="P33" s="7" t="n"/>
      <c r="Q33" s="8">
        <f>IF(O33="","",O33*P33)</f>
        <v/>
      </c>
      <c r="R33" s="7" t="n"/>
      <c r="S33" s="8">
        <f>IF(Q33="","",Q33*R33)</f>
        <v/>
      </c>
      <c r="T33" s="7" t="n"/>
      <c r="U33" s="8">
        <f>IF(Q33="","",Q33*T33)</f>
        <v/>
      </c>
      <c r="V33" s="8">
        <f>IF(Q33="","",Q33+S33-U33)</f>
        <v/>
      </c>
      <c r="W33" s="29" t="n"/>
      <c r="X33" s="29" t="n"/>
      <c r="Y33" s="2" t="n"/>
      <c r="Z33" s="5" t="n"/>
      <c r="AA33" s="8">
        <f>IF(Q33="","",IFERROR(Q33*VLOOKUP(L33,'Configuración'!$A$2:$B$5,2,FALSE),0))</f>
        <v/>
      </c>
      <c r="AB33" s="8">
        <f>IF(Q33="","",Q33-Z33-AA33)</f>
        <v/>
      </c>
      <c r="AC33" s="4" t="n"/>
    </row>
    <row r="34" ht="22" customHeight="1">
      <c r="A34" s="2" t="n"/>
      <c r="B34" s="29" t="n"/>
      <c r="C34" s="29" t="n"/>
      <c r="D34" s="2" t="n"/>
      <c r="E34" s="2" t="n"/>
      <c r="F34" s="4" t="n"/>
      <c r="G34" s="2" t="n"/>
      <c r="H34" s="4" t="n"/>
      <c r="I34" s="4" t="n"/>
      <c r="J34" s="2" t="n"/>
      <c r="K34" s="4" t="n"/>
      <c r="L34" s="2" t="n"/>
      <c r="M34" s="5" t="n"/>
      <c r="N34" s="5" t="n"/>
      <c r="O34" s="6">
        <f>IF(E34="","",IF(E34="Compraventa",M34,N34*1))</f>
        <v/>
      </c>
      <c r="P34" s="7" t="n"/>
      <c r="Q34" s="6">
        <f>IF(O34="","",O34*P34)</f>
        <v/>
      </c>
      <c r="R34" s="7" t="n"/>
      <c r="S34" s="6">
        <f>IF(Q34="","",Q34*R34)</f>
        <v/>
      </c>
      <c r="T34" s="7" t="n"/>
      <c r="U34" s="6">
        <f>IF(Q34="","",Q34*T34)</f>
        <v/>
      </c>
      <c r="V34" s="6">
        <f>IF(Q34="","",Q34+S34-U34)</f>
        <v/>
      </c>
      <c r="W34" s="29" t="n"/>
      <c r="X34" s="29" t="n"/>
      <c r="Y34" s="2" t="n"/>
      <c r="Z34" s="5" t="n"/>
      <c r="AA34" s="6">
        <f>IF(Q34="","",IFERROR(Q34*VLOOKUP(L34,'Configuración'!$A$2:$B$5,2,FALSE),0))</f>
        <v/>
      </c>
      <c r="AB34" s="6">
        <f>IF(Q34="","",Q34-Z34-AA34)</f>
        <v/>
      </c>
      <c r="AC34" s="4" t="n"/>
    </row>
    <row r="35" ht="22" customHeight="1">
      <c r="A35" s="2" t="n"/>
      <c r="B35" s="29" t="n"/>
      <c r="C35" s="29" t="n"/>
      <c r="D35" s="2" t="n"/>
      <c r="E35" s="2" t="n"/>
      <c r="F35" s="4" t="n"/>
      <c r="G35" s="2" t="n"/>
      <c r="H35" s="4" t="n"/>
      <c r="I35" s="4" t="n"/>
      <c r="J35" s="2" t="n"/>
      <c r="K35" s="4" t="n"/>
      <c r="L35" s="2" t="n"/>
      <c r="M35" s="5" t="n"/>
      <c r="N35" s="5" t="n"/>
      <c r="O35" s="8">
        <f>IF(E35="","",IF(E35="Compraventa",M35,N35*1))</f>
        <v/>
      </c>
      <c r="P35" s="7" t="n"/>
      <c r="Q35" s="8">
        <f>IF(O35="","",O35*P35)</f>
        <v/>
      </c>
      <c r="R35" s="7" t="n"/>
      <c r="S35" s="8">
        <f>IF(Q35="","",Q35*R35)</f>
        <v/>
      </c>
      <c r="T35" s="7" t="n"/>
      <c r="U35" s="8">
        <f>IF(Q35="","",Q35*T35)</f>
        <v/>
      </c>
      <c r="V35" s="8">
        <f>IF(Q35="","",Q35+S35-U35)</f>
        <v/>
      </c>
      <c r="W35" s="29" t="n"/>
      <c r="X35" s="29" t="n"/>
      <c r="Y35" s="2" t="n"/>
      <c r="Z35" s="5" t="n"/>
      <c r="AA35" s="8">
        <f>IF(Q35="","",IFERROR(Q35*VLOOKUP(L35,'Configuración'!$A$2:$B$5,2,FALSE),0))</f>
        <v/>
      </c>
      <c r="AB35" s="8">
        <f>IF(Q35="","",Q35-Z35-AA35)</f>
        <v/>
      </c>
      <c r="AC35" s="4" t="n"/>
    </row>
    <row r="36" ht="22" customHeight="1">
      <c r="A36" s="2" t="n"/>
      <c r="B36" s="29" t="n"/>
      <c r="C36" s="29" t="n"/>
      <c r="D36" s="2" t="n"/>
      <c r="E36" s="2" t="n"/>
      <c r="F36" s="4" t="n"/>
      <c r="G36" s="2" t="n"/>
      <c r="H36" s="4" t="n"/>
      <c r="I36" s="4" t="n"/>
      <c r="J36" s="2" t="n"/>
      <c r="K36" s="4" t="n"/>
      <c r="L36" s="2" t="n"/>
      <c r="M36" s="5" t="n"/>
      <c r="N36" s="5" t="n"/>
      <c r="O36" s="6">
        <f>IF(E36="","",IF(E36="Compraventa",M36,N36*1))</f>
        <v/>
      </c>
      <c r="P36" s="7" t="n"/>
      <c r="Q36" s="6">
        <f>IF(O36="","",O36*P36)</f>
        <v/>
      </c>
      <c r="R36" s="7" t="n"/>
      <c r="S36" s="6">
        <f>IF(Q36="","",Q36*R36)</f>
        <v/>
      </c>
      <c r="T36" s="7" t="n"/>
      <c r="U36" s="6">
        <f>IF(Q36="","",Q36*T36)</f>
        <v/>
      </c>
      <c r="V36" s="6">
        <f>IF(Q36="","",Q36+S36-U36)</f>
        <v/>
      </c>
      <c r="W36" s="29" t="n"/>
      <c r="X36" s="29" t="n"/>
      <c r="Y36" s="2" t="n"/>
      <c r="Z36" s="5" t="n"/>
      <c r="AA36" s="6">
        <f>IF(Q36="","",IFERROR(Q36*VLOOKUP(L36,'Configuración'!$A$2:$B$5,2,FALSE),0))</f>
        <v/>
      </c>
      <c r="AB36" s="6">
        <f>IF(Q36="","",Q36-Z36-AA36)</f>
        <v/>
      </c>
      <c r="AC36" s="4" t="n"/>
    </row>
    <row r="37" ht="22" customHeight="1">
      <c r="A37" s="2" t="n"/>
      <c r="B37" s="29" t="n"/>
      <c r="C37" s="29" t="n"/>
      <c r="D37" s="2" t="n"/>
      <c r="E37" s="2" t="n"/>
      <c r="F37" s="4" t="n"/>
      <c r="G37" s="2" t="n"/>
      <c r="H37" s="4" t="n"/>
      <c r="I37" s="4" t="n"/>
      <c r="J37" s="2" t="n"/>
      <c r="K37" s="4" t="n"/>
      <c r="L37" s="2" t="n"/>
      <c r="M37" s="5" t="n"/>
      <c r="N37" s="5" t="n"/>
      <c r="O37" s="8">
        <f>IF(E37="","",IF(E37="Compraventa",M37,N37*1))</f>
        <v/>
      </c>
      <c r="P37" s="7" t="n"/>
      <c r="Q37" s="8">
        <f>IF(O37="","",O37*P37)</f>
        <v/>
      </c>
      <c r="R37" s="7" t="n"/>
      <c r="S37" s="8">
        <f>IF(Q37="","",Q37*R37)</f>
        <v/>
      </c>
      <c r="T37" s="7" t="n"/>
      <c r="U37" s="8">
        <f>IF(Q37="","",Q37*T37)</f>
        <v/>
      </c>
      <c r="V37" s="8">
        <f>IF(Q37="","",Q37+S37-U37)</f>
        <v/>
      </c>
      <c r="W37" s="29" t="n"/>
      <c r="X37" s="29" t="n"/>
      <c r="Y37" s="2" t="n"/>
      <c r="Z37" s="5" t="n"/>
      <c r="AA37" s="8">
        <f>IF(Q37="","",IFERROR(Q37*VLOOKUP(L37,'Configuración'!$A$2:$B$5,2,FALSE),0))</f>
        <v/>
      </c>
      <c r="AB37" s="8">
        <f>IF(Q37="","",Q37-Z37-AA37)</f>
        <v/>
      </c>
      <c r="AC37" s="4" t="n"/>
    </row>
    <row r="38" ht="22" customHeight="1">
      <c r="A38" s="2" t="n"/>
      <c r="B38" s="29" t="n"/>
      <c r="C38" s="29" t="n"/>
      <c r="D38" s="2" t="n"/>
      <c r="E38" s="2" t="n"/>
      <c r="F38" s="4" t="n"/>
      <c r="G38" s="2" t="n"/>
      <c r="H38" s="4" t="n"/>
      <c r="I38" s="4" t="n"/>
      <c r="J38" s="2" t="n"/>
      <c r="K38" s="4" t="n"/>
      <c r="L38" s="2" t="n"/>
      <c r="M38" s="5" t="n"/>
      <c r="N38" s="5" t="n"/>
      <c r="O38" s="6">
        <f>IF(E38="","",IF(E38="Compraventa",M38,N38*1))</f>
        <v/>
      </c>
      <c r="P38" s="7" t="n"/>
      <c r="Q38" s="6">
        <f>IF(O38="","",O38*P38)</f>
        <v/>
      </c>
      <c r="R38" s="7" t="n"/>
      <c r="S38" s="6">
        <f>IF(Q38="","",Q38*R38)</f>
        <v/>
      </c>
      <c r="T38" s="7" t="n"/>
      <c r="U38" s="6">
        <f>IF(Q38="","",Q38*T38)</f>
        <v/>
      </c>
      <c r="V38" s="6">
        <f>IF(Q38="","",Q38+S38-U38)</f>
        <v/>
      </c>
      <c r="W38" s="29" t="n"/>
      <c r="X38" s="29" t="n"/>
      <c r="Y38" s="2" t="n"/>
      <c r="Z38" s="5" t="n"/>
      <c r="AA38" s="6">
        <f>IF(Q38="","",IFERROR(Q38*VLOOKUP(L38,'Configuración'!$A$2:$B$5,2,FALSE),0))</f>
        <v/>
      </c>
      <c r="AB38" s="6">
        <f>IF(Q38="","",Q38-Z38-AA38)</f>
        <v/>
      </c>
      <c r="AC38" s="4" t="n"/>
    </row>
    <row r="39" ht="22" customHeight="1">
      <c r="A39" s="2" t="n"/>
      <c r="B39" s="29" t="n"/>
      <c r="C39" s="29" t="n"/>
      <c r="D39" s="2" t="n"/>
      <c r="E39" s="2" t="n"/>
      <c r="F39" s="4" t="n"/>
      <c r="G39" s="2" t="n"/>
      <c r="H39" s="4" t="n"/>
      <c r="I39" s="4" t="n"/>
      <c r="J39" s="2" t="n"/>
      <c r="K39" s="4" t="n"/>
      <c r="L39" s="2" t="n"/>
      <c r="M39" s="5" t="n"/>
      <c r="N39" s="5" t="n"/>
      <c r="O39" s="8">
        <f>IF(E39="","",IF(E39="Compraventa",M39,N39*1))</f>
        <v/>
      </c>
      <c r="P39" s="7" t="n"/>
      <c r="Q39" s="8">
        <f>IF(O39="","",O39*P39)</f>
        <v/>
      </c>
      <c r="R39" s="7" t="n"/>
      <c r="S39" s="8">
        <f>IF(Q39="","",Q39*R39)</f>
        <v/>
      </c>
      <c r="T39" s="7" t="n"/>
      <c r="U39" s="8">
        <f>IF(Q39="","",Q39*T39)</f>
        <v/>
      </c>
      <c r="V39" s="8">
        <f>IF(Q39="","",Q39+S39-U39)</f>
        <v/>
      </c>
      <c r="W39" s="29" t="n"/>
      <c r="X39" s="29" t="n"/>
      <c r="Y39" s="2" t="n"/>
      <c r="Z39" s="5" t="n"/>
      <c r="AA39" s="8">
        <f>IF(Q39="","",IFERROR(Q39*VLOOKUP(L39,'Configuración'!$A$2:$B$5,2,FALSE),0))</f>
        <v/>
      </c>
      <c r="AB39" s="8">
        <f>IF(Q39="","",Q39-Z39-AA39)</f>
        <v/>
      </c>
      <c r="AC39" s="4" t="n"/>
    </row>
    <row r="40" ht="22" customHeight="1">
      <c r="A40" s="2" t="n"/>
      <c r="B40" s="29" t="n"/>
      <c r="C40" s="29" t="n"/>
      <c r="D40" s="2" t="n"/>
      <c r="E40" s="2" t="n"/>
      <c r="F40" s="4" t="n"/>
      <c r="G40" s="2" t="n"/>
      <c r="H40" s="4" t="n"/>
      <c r="I40" s="4" t="n"/>
      <c r="J40" s="2" t="n"/>
      <c r="K40" s="4" t="n"/>
      <c r="L40" s="2" t="n"/>
      <c r="M40" s="5" t="n"/>
      <c r="N40" s="5" t="n"/>
      <c r="O40" s="6">
        <f>IF(E40="","",IF(E40="Compraventa",M40,N40*1))</f>
        <v/>
      </c>
      <c r="P40" s="7" t="n"/>
      <c r="Q40" s="6">
        <f>IF(O40="","",O40*P40)</f>
        <v/>
      </c>
      <c r="R40" s="7" t="n"/>
      <c r="S40" s="6">
        <f>IF(Q40="","",Q40*R40)</f>
        <v/>
      </c>
      <c r="T40" s="7" t="n"/>
      <c r="U40" s="6">
        <f>IF(Q40="","",Q40*T40)</f>
        <v/>
      </c>
      <c r="V40" s="6">
        <f>IF(Q40="","",Q40+S40-U40)</f>
        <v/>
      </c>
      <c r="W40" s="29" t="n"/>
      <c r="X40" s="29" t="n"/>
      <c r="Y40" s="2" t="n"/>
      <c r="Z40" s="5" t="n"/>
      <c r="AA40" s="6">
        <f>IF(Q40="","",IFERROR(Q40*VLOOKUP(L40,'Configuración'!$A$2:$B$5,2,FALSE),0))</f>
        <v/>
      </c>
      <c r="AB40" s="6">
        <f>IF(Q40="","",Q40-Z40-AA40)</f>
        <v/>
      </c>
      <c r="AC40" s="4" t="n"/>
    </row>
    <row r="41" ht="22" customHeight="1">
      <c r="A41" s="2" t="n"/>
      <c r="B41" s="29" t="n"/>
      <c r="C41" s="29" t="n"/>
      <c r="D41" s="2" t="n"/>
      <c r="E41" s="2" t="n"/>
      <c r="F41" s="4" t="n"/>
      <c r="G41" s="2" t="n"/>
      <c r="H41" s="4" t="n"/>
      <c r="I41" s="4" t="n"/>
      <c r="J41" s="2" t="n"/>
      <c r="K41" s="4" t="n"/>
      <c r="L41" s="2" t="n"/>
      <c r="M41" s="5" t="n"/>
      <c r="N41" s="5" t="n"/>
      <c r="O41" s="8">
        <f>IF(E41="","",IF(E41="Compraventa",M41,N41*1))</f>
        <v/>
      </c>
      <c r="P41" s="7" t="n"/>
      <c r="Q41" s="8">
        <f>IF(O41="","",O41*P41)</f>
        <v/>
      </c>
      <c r="R41" s="7" t="n"/>
      <c r="S41" s="8">
        <f>IF(Q41="","",Q41*R41)</f>
        <v/>
      </c>
      <c r="T41" s="7" t="n"/>
      <c r="U41" s="8">
        <f>IF(Q41="","",Q41*T41)</f>
        <v/>
      </c>
      <c r="V41" s="8">
        <f>IF(Q41="","",Q41+S41-U41)</f>
        <v/>
      </c>
      <c r="W41" s="29" t="n"/>
      <c r="X41" s="29" t="n"/>
      <c r="Y41" s="2" t="n"/>
      <c r="Z41" s="5" t="n"/>
      <c r="AA41" s="8">
        <f>IF(Q41="","",IFERROR(Q41*VLOOKUP(L41,'Configuración'!$A$2:$B$5,2,FALSE),0))</f>
        <v/>
      </c>
      <c r="AB41" s="8">
        <f>IF(Q41="","",Q41-Z41-AA41)</f>
        <v/>
      </c>
      <c r="AC41" s="4" t="n"/>
    </row>
    <row r="42" ht="22" customHeight="1">
      <c r="A42" s="2" t="n"/>
      <c r="B42" s="29" t="n"/>
      <c r="C42" s="29" t="n"/>
      <c r="D42" s="2" t="n"/>
      <c r="E42" s="2" t="n"/>
      <c r="F42" s="4" t="n"/>
      <c r="G42" s="2" t="n"/>
      <c r="H42" s="4" t="n"/>
      <c r="I42" s="4" t="n"/>
      <c r="J42" s="2" t="n"/>
      <c r="K42" s="4" t="n"/>
      <c r="L42" s="2" t="n"/>
      <c r="M42" s="5" t="n"/>
      <c r="N42" s="5" t="n"/>
      <c r="O42" s="6">
        <f>IF(E42="","",IF(E42="Compraventa",M42,N42*1))</f>
        <v/>
      </c>
      <c r="P42" s="7" t="n"/>
      <c r="Q42" s="6">
        <f>IF(O42="","",O42*P42)</f>
        <v/>
      </c>
      <c r="R42" s="7" t="n"/>
      <c r="S42" s="6">
        <f>IF(Q42="","",Q42*R42)</f>
        <v/>
      </c>
      <c r="T42" s="7" t="n"/>
      <c r="U42" s="6">
        <f>IF(Q42="","",Q42*T42)</f>
        <v/>
      </c>
      <c r="V42" s="6">
        <f>IF(Q42="","",Q42+S42-U42)</f>
        <v/>
      </c>
      <c r="W42" s="29" t="n"/>
      <c r="X42" s="29" t="n"/>
      <c r="Y42" s="2" t="n"/>
      <c r="Z42" s="5" t="n"/>
      <c r="AA42" s="6">
        <f>IF(Q42="","",IFERROR(Q42*VLOOKUP(L42,'Configuración'!$A$2:$B$5,2,FALSE),0))</f>
        <v/>
      </c>
      <c r="AB42" s="6">
        <f>IF(Q42="","",Q42-Z42-AA42)</f>
        <v/>
      </c>
      <c r="AC42" s="4" t="n"/>
    </row>
    <row r="43" ht="22" customHeight="1">
      <c r="A43" s="2" t="n"/>
      <c r="B43" s="29" t="n"/>
      <c r="C43" s="29" t="n"/>
      <c r="D43" s="2" t="n"/>
      <c r="E43" s="2" t="n"/>
      <c r="F43" s="4" t="n"/>
      <c r="G43" s="2" t="n"/>
      <c r="H43" s="4" t="n"/>
      <c r="I43" s="4" t="n"/>
      <c r="J43" s="2" t="n"/>
      <c r="K43" s="4" t="n"/>
      <c r="L43" s="2" t="n"/>
      <c r="M43" s="5" t="n"/>
      <c r="N43" s="5" t="n"/>
      <c r="O43" s="8">
        <f>IF(E43="","",IF(E43="Compraventa",M43,N43*1))</f>
        <v/>
      </c>
      <c r="P43" s="7" t="n"/>
      <c r="Q43" s="8">
        <f>IF(O43="","",O43*P43)</f>
        <v/>
      </c>
      <c r="R43" s="7" t="n"/>
      <c r="S43" s="8">
        <f>IF(Q43="","",Q43*R43)</f>
        <v/>
      </c>
      <c r="T43" s="7" t="n"/>
      <c r="U43" s="8">
        <f>IF(Q43="","",Q43*T43)</f>
        <v/>
      </c>
      <c r="V43" s="8">
        <f>IF(Q43="","",Q43+S43-U43)</f>
        <v/>
      </c>
      <c r="W43" s="29" t="n"/>
      <c r="X43" s="29" t="n"/>
      <c r="Y43" s="2" t="n"/>
      <c r="Z43" s="5" t="n"/>
      <c r="AA43" s="8">
        <f>IF(Q43="","",IFERROR(Q43*VLOOKUP(L43,'Configuración'!$A$2:$B$5,2,FALSE),0))</f>
        <v/>
      </c>
      <c r="AB43" s="8">
        <f>IF(Q43="","",Q43-Z43-AA43)</f>
        <v/>
      </c>
      <c r="AC43" s="4" t="n"/>
    </row>
    <row r="44" ht="22" customHeight="1">
      <c r="A44" s="2" t="n"/>
      <c r="B44" s="29" t="n"/>
      <c r="C44" s="29" t="n"/>
      <c r="D44" s="2" t="n"/>
      <c r="E44" s="2" t="n"/>
      <c r="F44" s="4" t="n"/>
      <c r="G44" s="2" t="n"/>
      <c r="H44" s="4" t="n"/>
      <c r="I44" s="4" t="n"/>
      <c r="J44" s="2" t="n"/>
      <c r="K44" s="4" t="n"/>
      <c r="L44" s="2" t="n"/>
      <c r="M44" s="5" t="n"/>
      <c r="N44" s="5" t="n"/>
      <c r="O44" s="6">
        <f>IF(E44="","",IF(E44="Compraventa",M44,N44*1))</f>
        <v/>
      </c>
      <c r="P44" s="7" t="n"/>
      <c r="Q44" s="6">
        <f>IF(O44="","",O44*P44)</f>
        <v/>
      </c>
      <c r="R44" s="7" t="n"/>
      <c r="S44" s="6">
        <f>IF(Q44="","",Q44*R44)</f>
        <v/>
      </c>
      <c r="T44" s="7" t="n"/>
      <c r="U44" s="6">
        <f>IF(Q44="","",Q44*T44)</f>
        <v/>
      </c>
      <c r="V44" s="6">
        <f>IF(Q44="","",Q44+S44-U44)</f>
        <v/>
      </c>
      <c r="W44" s="29" t="n"/>
      <c r="X44" s="29" t="n"/>
      <c r="Y44" s="2" t="n"/>
      <c r="Z44" s="5" t="n"/>
      <c r="AA44" s="6">
        <f>IF(Q44="","",IFERROR(Q44*VLOOKUP(L44,'Configuración'!$A$2:$B$5,2,FALSE),0))</f>
        <v/>
      </c>
      <c r="AB44" s="6">
        <f>IF(Q44="","",Q44-Z44-AA44)</f>
        <v/>
      </c>
      <c r="AC44" s="4" t="n"/>
    </row>
    <row r="45" ht="22" customHeight="1">
      <c r="A45" s="2" t="n"/>
      <c r="B45" s="29" t="n"/>
      <c r="C45" s="29" t="n"/>
      <c r="D45" s="2" t="n"/>
      <c r="E45" s="2" t="n"/>
      <c r="F45" s="4" t="n"/>
      <c r="G45" s="2" t="n"/>
      <c r="H45" s="4" t="n"/>
      <c r="I45" s="4" t="n"/>
      <c r="J45" s="2" t="n"/>
      <c r="K45" s="4" t="n"/>
      <c r="L45" s="2" t="n"/>
      <c r="M45" s="5" t="n"/>
      <c r="N45" s="5" t="n"/>
      <c r="O45" s="8">
        <f>IF(E45="","",IF(E45="Compraventa",M45,N45*1))</f>
        <v/>
      </c>
      <c r="P45" s="7" t="n"/>
      <c r="Q45" s="8">
        <f>IF(O45="","",O45*P45)</f>
        <v/>
      </c>
      <c r="R45" s="7" t="n"/>
      <c r="S45" s="8">
        <f>IF(Q45="","",Q45*R45)</f>
        <v/>
      </c>
      <c r="T45" s="7" t="n"/>
      <c r="U45" s="8">
        <f>IF(Q45="","",Q45*T45)</f>
        <v/>
      </c>
      <c r="V45" s="8">
        <f>IF(Q45="","",Q45+S45-U45)</f>
        <v/>
      </c>
      <c r="W45" s="29" t="n"/>
      <c r="X45" s="29" t="n"/>
      <c r="Y45" s="2" t="n"/>
      <c r="Z45" s="5" t="n"/>
      <c r="AA45" s="8">
        <f>IF(Q45="","",IFERROR(Q45*VLOOKUP(L45,'Configuración'!$A$2:$B$5,2,FALSE),0))</f>
        <v/>
      </c>
      <c r="AB45" s="8">
        <f>IF(Q45="","",Q45-Z45-AA45)</f>
        <v/>
      </c>
      <c r="AC45" s="4" t="n"/>
    </row>
    <row r="46" ht="22" customHeight="1">
      <c r="A46" s="2" t="n"/>
      <c r="B46" s="29" t="n"/>
      <c r="C46" s="29" t="n"/>
      <c r="D46" s="2" t="n"/>
      <c r="E46" s="2" t="n"/>
      <c r="F46" s="4" t="n"/>
      <c r="G46" s="2" t="n"/>
      <c r="H46" s="4" t="n"/>
      <c r="I46" s="4" t="n"/>
      <c r="J46" s="2" t="n"/>
      <c r="K46" s="4" t="n"/>
      <c r="L46" s="2" t="n"/>
      <c r="M46" s="5" t="n"/>
      <c r="N46" s="5" t="n"/>
      <c r="O46" s="6">
        <f>IF(E46="","",IF(E46="Compraventa",M46,N46*1))</f>
        <v/>
      </c>
      <c r="P46" s="7" t="n"/>
      <c r="Q46" s="6">
        <f>IF(O46="","",O46*P46)</f>
        <v/>
      </c>
      <c r="R46" s="7" t="n"/>
      <c r="S46" s="6">
        <f>IF(Q46="","",Q46*R46)</f>
        <v/>
      </c>
      <c r="T46" s="7" t="n"/>
      <c r="U46" s="6">
        <f>IF(Q46="","",Q46*T46)</f>
        <v/>
      </c>
      <c r="V46" s="6">
        <f>IF(Q46="","",Q46+S46-U46)</f>
        <v/>
      </c>
      <c r="W46" s="29" t="n"/>
      <c r="X46" s="29" t="n"/>
      <c r="Y46" s="2" t="n"/>
      <c r="Z46" s="5" t="n"/>
      <c r="AA46" s="6">
        <f>IF(Q46="","",IFERROR(Q46*VLOOKUP(L46,'Configuración'!$A$2:$B$5,2,FALSE),0))</f>
        <v/>
      </c>
      <c r="AB46" s="6">
        <f>IF(Q46="","",Q46-Z46-AA46)</f>
        <v/>
      </c>
      <c r="AC46" s="4" t="n"/>
    </row>
    <row r="47" ht="22" customHeight="1">
      <c r="A47" s="2" t="n"/>
      <c r="B47" s="29" t="n"/>
      <c r="C47" s="29" t="n"/>
      <c r="D47" s="2" t="n"/>
      <c r="E47" s="2" t="n"/>
      <c r="F47" s="4" t="n"/>
      <c r="G47" s="2" t="n"/>
      <c r="H47" s="4" t="n"/>
      <c r="I47" s="4" t="n"/>
      <c r="J47" s="2" t="n"/>
      <c r="K47" s="4" t="n"/>
      <c r="L47" s="2" t="n"/>
      <c r="M47" s="5" t="n"/>
      <c r="N47" s="5" t="n"/>
      <c r="O47" s="8">
        <f>IF(E47="","",IF(E47="Compraventa",M47,N47*1))</f>
        <v/>
      </c>
      <c r="P47" s="7" t="n"/>
      <c r="Q47" s="8">
        <f>IF(O47="","",O47*P47)</f>
        <v/>
      </c>
      <c r="R47" s="7" t="n"/>
      <c r="S47" s="8">
        <f>IF(Q47="","",Q47*R47)</f>
        <v/>
      </c>
      <c r="T47" s="7" t="n"/>
      <c r="U47" s="8">
        <f>IF(Q47="","",Q47*T47)</f>
        <v/>
      </c>
      <c r="V47" s="8">
        <f>IF(Q47="","",Q47+S47-U47)</f>
        <v/>
      </c>
      <c r="W47" s="29" t="n"/>
      <c r="X47" s="29" t="n"/>
      <c r="Y47" s="2" t="n"/>
      <c r="Z47" s="5" t="n"/>
      <c r="AA47" s="8">
        <f>IF(Q47="","",IFERROR(Q47*VLOOKUP(L47,'Configuración'!$A$2:$B$5,2,FALSE),0))</f>
        <v/>
      </c>
      <c r="AB47" s="8">
        <f>IF(Q47="","",Q47-Z47-AA47)</f>
        <v/>
      </c>
      <c r="AC47" s="4" t="n"/>
    </row>
    <row r="48" ht="22" customHeight="1">
      <c r="A48" s="2" t="n"/>
      <c r="B48" s="29" t="n"/>
      <c r="C48" s="29" t="n"/>
      <c r="D48" s="2" t="n"/>
      <c r="E48" s="2" t="n"/>
      <c r="F48" s="4" t="n"/>
      <c r="G48" s="2" t="n"/>
      <c r="H48" s="4" t="n"/>
      <c r="I48" s="4" t="n"/>
      <c r="J48" s="2" t="n"/>
      <c r="K48" s="4" t="n"/>
      <c r="L48" s="2" t="n"/>
      <c r="M48" s="5" t="n"/>
      <c r="N48" s="5" t="n"/>
      <c r="O48" s="6">
        <f>IF(E48="","",IF(E48="Compraventa",M48,N48*1))</f>
        <v/>
      </c>
      <c r="P48" s="7" t="n"/>
      <c r="Q48" s="6">
        <f>IF(O48="","",O48*P48)</f>
        <v/>
      </c>
      <c r="R48" s="7" t="n"/>
      <c r="S48" s="6">
        <f>IF(Q48="","",Q48*R48)</f>
        <v/>
      </c>
      <c r="T48" s="7" t="n"/>
      <c r="U48" s="6">
        <f>IF(Q48="","",Q48*T48)</f>
        <v/>
      </c>
      <c r="V48" s="6">
        <f>IF(Q48="","",Q48+S48-U48)</f>
        <v/>
      </c>
      <c r="W48" s="29" t="n"/>
      <c r="X48" s="29" t="n"/>
      <c r="Y48" s="2" t="n"/>
      <c r="Z48" s="5" t="n"/>
      <c r="AA48" s="6">
        <f>IF(Q48="","",IFERROR(Q48*VLOOKUP(L48,'Configuración'!$A$2:$B$5,2,FALSE),0))</f>
        <v/>
      </c>
      <c r="AB48" s="6">
        <f>IF(Q48="","",Q48-Z48-AA48)</f>
        <v/>
      </c>
      <c r="AC48" s="4" t="n"/>
    </row>
    <row r="49" ht="22" customHeight="1">
      <c r="A49" s="2" t="n"/>
      <c r="B49" s="29" t="n"/>
      <c r="C49" s="29" t="n"/>
      <c r="D49" s="2" t="n"/>
      <c r="E49" s="2" t="n"/>
      <c r="F49" s="4" t="n"/>
      <c r="G49" s="2" t="n"/>
      <c r="H49" s="4" t="n"/>
      <c r="I49" s="4" t="n"/>
      <c r="J49" s="2" t="n"/>
      <c r="K49" s="4" t="n"/>
      <c r="L49" s="2" t="n"/>
      <c r="M49" s="5" t="n"/>
      <c r="N49" s="5" t="n"/>
      <c r="O49" s="8">
        <f>IF(E49="","",IF(E49="Compraventa",M49,N49*1))</f>
        <v/>
      </c>
      <c r="P49" s="7" t="n"/>
      <c r="Q49" s="8">
        <f>IF(O49="","",O49*P49)</f>
        <v/>
      </c>
      <c r="R49" s="7" t="n"/>
      <c r="S49" s="8">
        <f>IF(Q49="","",Q49*R49)</f>
        <v/>
      </c>
      <c r="T49" s="7" t="n"/>
      <c r="U49" s="8">
        <f>IF(Q49="","",Q49*T49)</f>
        <v/>
      </c>
      <c r="V49" s="8">
        <f>IF(Q49="","",Q49+S49-U49)</f>
        <v/>
      </c>
      <c r="W49" s="29" t="n"/>
      <c r="X49" s="29" t="n"/>
      <c r="Y49" s="2" t="n"/>
      <c r="Z49" s="5" t="n"/>
      <c r="AA49" s="8">
        <f>IF(Q49="","",IFERROR(Q49*VLOOKUP(L49,'Configuración'!$A$2:$B$5,2,FALSE),0))</f>
        <v/>
      </c>
      <c r="AB49" s="8">
        <f>IF(Q49="","",Q49-Z49-AA49)</f>
        <v/>
      </c>
      <c r="AC49" s="4" t="n"/>
    </row>
    <row r="50" ht="22" customHeight="1">
      <c r="A50" s="2" t="n"/>
      <c r="B50" s="29" t="n"/>
      <c r="C50" s="29" t="n"/>
      <c r="D50" s="2" t="n"/>
      <c r="E50" s="2" t="n"/>
      <c r="F50" s="4" t="n"/>
      <c r="G50" s="2" t="n"/>
      <c r="H50" s="4" t="n"/>
      <c r="I50" s="4" t="n"/>
      <c r="J50" s="2" t="n"/>
      <c r="K50" s="4" t="n"/>
      <c r="L50" s="2" t="n"/>
      <c r="M50" s="5" t="n"/>
      <c r="N50" s="5" t="n"/>
      <c r="O50" s="6">
        <f>IF(E50="","",IF(E50="Compraventa",M50,N50*1))</f>
        <v/>
      </c>
      <c r="P50" s="7" t="n"/>
      <c r="Q50" s="6">
        <f>IF(O50="","",O50*P50)</f>
        <v/>
      </c>
      <c r="R50" s="7" t="n"/>
      <c r="S50" s="6">
        <f>IF(Q50="","",Q50*R50)</f>
        <v/>
      </c>
      <c r="T50" s="7" t="n"/>
      <c r="U50" s="6">
        <f>IF(Q50="","",Q50*T50)</f>
        <v/>
      </c>
      <c r="V50" s="6">
        <f>IF(Q50="","",Q50+S50-U50)</f>
        <v/>
      </c>
      <c r="W50" s="29" t="n"/>
      <c r="X50" s="29" t="n"/>
      <c r="Y50" s="2" t="n"/>
      <c r="Z50" s="5" t="n"/>
      <c r="AA50" s="6">
        <f>IF(Q50="","",IFERROR(Q50*VLOOKUP(L50,'Configuración'!$A$2:$B$5,2,FALSE),0))</f>
        <v/>
      </c>
      <c r="AB50" s="6">
        <f>IF(Q50="","",Q50-Z50-AA50)</f>
        <v/>
      </c>
      <c r="AC50" s="4" t="n"/>
    </row>
    <row r="51" ht="22" customHeight="1">
      <c r="A51" s="2" t="n"/>
      <c r="B51" s="29" t="n"/>
      <c r="C51" s="29" t="n"/>
      <c r="D51" s="2" t="n"/>
      <c r="E51" s="2" t="n"/>
      <c r="F51" s="4" t="n"/>
      <c r="G51" s="2" t="n"/>
      <c r="H51" s="4" t="n"/>
      <c r="I51" s="4" t="n"/>
      <c r="J51" s="2" t="n"/>
      <c r="K51" s="4" t="n"/>
      <c r="L51" s="2" t="n"/>
      <c r="M51" s="5" t="n"/>
      <c r="N51" s="5" t="n"/>
      <c r="O51" s="8">
        <f>IF(E51="","",IF(E51="Compraventa",M51,N51*1))</f>
        <v/>
      </c>
      <c r="P51" s="7" t="n"/>
      <c r="Q51" s="8">
        <f>IF(O51="","",O51*P51)</f>
        <v/>
      </c>
      <c r="R51" s="7" t="n"/>
      <c r="S51" s="8">
        <f>IF(Q51="","",Q51*R51)</f>
        <v/>
      </c>
      <c r="T51" s="7" t="n"/>
      <c r="U51" s="8">
        <f>IF(Q51="","",Q51*T51)</f>
        <v/>
      </c>
      <c r="V51" s="8">
        <f>IF(Q51="","",Q51+S51-U51)</f>
        <v/>
      </c>
      <c r="W51" s="29" t="n"/>
      <c r="X51" s="29" t="n"/>
      <c r="Y51" s="2" t="n"/>
      <c r="Z51" s="5" t="n"/>
      <c r="AA51" s="8">
        <f>IF(Q51="","",IFERROR(Q51*VLOOKUP(L51,'Configuración'!$A$2:$B$5,2,FALSE),0))</f>
        <v/>
      </c>
      <c r="AB51" s="8">
        <f>IF(Q51="","",Q51-Z51-AA51)</f>
        <v/>
      </c>
      <c r="AC51" s="4" t="n"/>
    </row>
    <row r="52" ht="22" customHeight="1">
      <c r="A52" s="2" t="n"/>
      <c r="B52" s="29" t="n"/>
      <c r="C52" s="29" t="n"/>
      <c r="D52" s="2" t="n"/>
      <c r="E52" s="2" t="n"/>
      <c r="F52" s="4" t="n"/>
      <c r="G52" s="2" t="n"/>
      <c r="H52" s="4" t="n"/>
      <c r="I52" s="4" t="n"/>
      <c r="J52" s="2" t="n"/>
      <c r="K52" s="4" t="n"/>
      <c r="L52" s="2" t="n"/>
      <c r="M52" s="5" t="n"/>
      <c r="N52" s="5" t="n"/>
      <c r="O52" s="6">
        <f>IF(E52="","",IF(E52="Compraventa",M52,N52*1))</f>
        <v/>
      </c>
      <c r="P52" s="7" t="n"/>
      <c r="Q52" s="6">
        <f>IF(O52="","",O52*P52)</f>
        <v/>
      </c>
      <c r="R52" s="7" t="n"/>
      <c r="S52" s="6">
        <f>IF(Q52="","",Q52*R52)</f>
        <v/>
      </c>
      <c r="T52" s="7" t="n"/>
      <c r="U52" s="6">
        <f>IF(Q52="","",Q52*T52)</f>
        <v/>
      </c>
      <c r="V52" s="6">
        <f>IF(Q52="","",Q52+S52-U52)</f>
        <v/>
      </c>
      <c r="W52" s="29" t="n"/>
      <c r="X52" s="29" t="n"/>
      <c r="Y52" s="2" t="n"/>
      <c r="Z52" s="5" t="n"/>
      <c r="AA52" s="6">
        <f>IF(Q52="","",IFERROR(Q52*VLOOKUP(L52,'Configuración'!$A$2:$B$5,2,FALSE),0))</f>
        <v/>
      </c>
      <c r="AB52" s="6">
        <f>IF(Q52="","",Q52-Z52-AA52)</f>
        <v/>
      </c>
      <c r="AC52" s="4" t="n"/>
    </row>
    <row r="53" ht="22" customHeight="1">
      <c r="A53" s="2" t="n"/>
      <c r="B53" s="29" t="n"/>
      <c r="C53" s="29" t="n"/>
      <c r="D53" s="2" t="n"/>
      <c r="E53" s="2" t="n"/>
      <c r="F53" s="4" t="n"/>
      <c r="G53" s="2" t="n"/>
      <c r="H53" s="4" t="n"/>
      <c r="I53" s="4" t="n"/>
      <c r="J53" s="2" t="n"/>
      <c r="K53" s="4" t="n"/>
      <c r="L53" s="2" t="n"/>
      <c r="M53" s="5" t="n"/>
      <c r="N53" s="5" t="n"/>
      <c r="O53" s="8">
        <f>IF(E53="","",IF(E53="Compraventa",M53,N53*1))</f>
        <v/>
      </c>
      <c r="P53" s="7" t="n"/>
      <c r="Q53" s="8">
        <f>IF(O53="","",O53*P53)</f>
        <v/>
      </c>
      <c r="R53" s="7" t="n"/>
      <c r="S53" s="8">
        <f>IF(Q53="","",Q53*R53)</f>
        <v/>
      </c>
      <c r="T53" s="7" t="n"/>
      <c r="U53" s="8">
        <f>IF(Q53="","",Q53*T53)</f>
        <v/>
      </c>
      <c r="V53" s="8">
        <f>IF(Q53="","",Q53+S53-U53)</f>
        <v/>
      </c>
      <c r="W53" s="29" t="n"/>
      <c r="X53" s="29" t="n"/>
      <c r="Y53" s="2" t="n"/>
      <c r="Z53" s="5" t="n"/>
      <c r="AA53" s="8">
        <f>IF(Q53="","",IFERROR(Q53*VLOOKUP(L53,'Configuración'!$A$2:$B$5,2,FALSE),0))</f>
        <v/>
      </c>
      <c r="AB53" s="8">
        <f>IF(Q53="","",Q53-Z53-AA53)</f>
        <v/>
      </c>
      <c r="AC53" s="4" t="n"/>
    </row>
    <row r="54" ht="22" customHeight="1">
      <c r="A54" s="2" t="n"/>
      <c r="B54" s="29" t="n"/>
      <c r="C54" s="29" t="n"/>
      <c r="D54" s="2" t="n"/>
      <c r="E54" s="2" t="n"/>
      <c r="F54" s="4" t="n"/>
      <c r="G54" s="2" t="n"/>
      <c r="H54" s="4" t="n"/>
      <c r="I54" s="4" t="n"/>
      <c r="J54" s="2" t="n"/>
      <c r="K54" s="4" t="n"/>
      <c r="L54" s="2" t="n"/>
      <c r="M54" s="5" t="n"/>
      <c r="N54" s="5" t="n"/>
      <c r="O54" s="6">
        <f>IF(E54="","",IF(E54="Compraventa",M54,N54*1))</f>
        <v/>
      </c>
      <c r="P54" s="7" t="n"/>
      <c r="Q54" s="6">
        <f>IF(O54="","",O54*P54)</f>
        <v/>
      </c>
      <c r="R54" s="7" t="n"/>
      <c r="S54" s="6">
        <f>IF(Q54="","",Q54*R54)</f>
        <v/>
      </c>
      <c r="T54" s="7" t="n"/>
      <c r="U54" s="6">
        <f>IF(Q54="","",Q54*T54)</f>
        <v/>
      </c>
      <c r="V54" s="6">
        <f>IF(Q54="","",Q54+S54-U54)</f>
        <v/>
      </c>
      <c r="W54" s="29" t="n"/>
      <c r="X54" s="29" t="n"/>
      <c r="Y54" s="2" t="n"/>
      <c r="Z54" s="5" t="n"/>
      <c r="AA54" s="6">
        <f>IF(Q54="","",IFERROR(Q54*VLOOKUP(L54,'Configuración'!$A$2:$B$5,2,FALSE),0))</f>
        <v/>
      </c>
      <c r="AB54" s="6">
        <f>IF(Q54="","",Q54-Z54-AA54)</f>
        <v/>
      </c>
      <c r="AC54" s="4" t="n"/>
    </row>
    <row r="55" ht="22" customHeight="1">
      <c r="A55" s="2" t="n"/>
      <c r="B55" s="29" t="n"/>
      <c r="C55" s="29" t="n"/>
      <c r="D55" s="2" t="n"/>
      <c r="E55" s="2" t="n"/>
      <c r="F55" s="4" t="n"/>
      <c r="G55" s="2" t="n"/>
      <c r="H55" s="4" t="n"/>
      <c r="I55" s="4" t="n"/>
      <c r="J55" s="2" t="n"/>
      <c r="K55" s="4" t="n"/>
      <c r="L55" s="2" t="n"/>
      <c r="M55" s="5" t="n"/>
      <c r="N55" s="5" t="n"/>
      <c r="O55" s="8">
        <f>IF(E55="","",IF(E55="Compraventa",M55,N55*1))</f>
        <v/>
      </c>
      <c r="P55" s="7" t="n"/>
      <c r="Q55" s="8">
        <f>IF(O55="","",O55*P55)</f>
        <v/>
      </c>
      <c r="R55" s="7" t="n"/>
      <c r="S55" s="8">
        <f>IF(Q55="","",Q55*R55)</f>
        <v/>
      </c>
      <c r="T55" s="7" t="n"/>
      <c r="U55" s="8">
        <f>IF(Q55="","",Q55*T55)</f>
        <v/>
      </c>
      <c r="V55" s="8">
        <f>IF(Q55="","",Q55+S55-U55)</f>
        <v/>
      </c>
      <c r="W55" s="29" t="n"/>
      <c r="X55" s="29" t="n"/>
      <c r="Y55" s="2" t="n"/>
      <c r="Z55" s="5" t="n"/>
      <c r="AA55" s="8">
        <f>IF(Q55="","",IFERROR(Q55*VLOOKUP(L55,'Configuración'!$A$2:$B$5,2,FALSE),0))</f>
        <v/>
      </c>
      <c r="AB55" s="8">
        <f>IF(Q55="","",Q55-Z55-AA55)</f>
        <v/>
      </c>
      <c r="AC55" s="4" t="n"/>
    </row>
    <row r="56" ht="22" customHeight="1">
      <c r="A56" s="2" t="n"/>
      <c r="B56" s="29" t="n"/>
      <c r="C56" s="29" t="n"/>
      <c r="D56" s="2" t="n"/>
      <c r="E56" s="2" t="n"/>
      <c r="F56" s="4" t="n"/>
      <c r="G56" s="2" t="n"/>
      <c r="H56" s="4" t="n"/>
      <c r="I56" s="4" t="n"/>
      <c r="J56" s="2" t="n"/>
      <c r="K56" s="4" t="n"/>
      <c r="L56" s="2" t="n"/>
      <c r="M56" s="5" t="n"/>
      <c r="N56" s="5" t="n"/>
      <c r="O56" s="6">
        <f>IF(E56="","",IF(E56="Compraventa",M56,N56*1))</f>
        <v/>
      </c>
      <c r="P56" s="7" t="n"/>
      <c r="Q56" s="6">
        <f>IF(O56="","",O56*P56)</f>
        <v/>
      </c>
      <c r="R56" s="7" t="n"/>
      <c r="S56" s="6">
        <f>IF(Q56="","",Q56*R56)</f>
        <v/>
      </c>
      <c r="T56" s="7" t="n"/>
      <c r="U56" s="6">
        <f>IF(Q56="","",Q56*T56)</f>
        <v/>
      </c>
      <c r="V56" s="6">
        <f>IF(Q56="","",Q56+S56-U56)</f>
        <v/>
      </c>
      <c r="W56" s="29" t="n"/>
      <c r="X56" s="29" t="n"/>
      <c r="Y56" s="2" t="n"/>
      <c r="Z56" s="5" t="n"/>
      <c r="AA56" s="6">
        <f>IF(Q56="","",IFERROR(Q56*VLOOKUP(L56,'Configuración'!$A$2:$B$5,2,FALSE),0))</f>
        <v/>
      </c>
      <c r="AB56" s="6">
        <f>IF(Q56="","",Q56-Z56-AA56)</f>
        <v/>
      </c>
      <c r="AC56" s="4" t="n"/>
    </row>
    <row r="57" ht="22" customHeight="1">
      <c r="A57" s="2" t="n"/>
      <c r="B57" s="29" t="n"/>
      <c r="C57" s="29" t="n"/>
      <c r="D57" s="2" t="n"/>
      <c r="E57" s="2" t="n"/>
      <c r="F57" s="4" t="n"/>
      <c r="G57" s="2" t="n"/>
      <c r="H57" s="4" t="n"/>
      <c r="I57" s="4" t="n"/>
      <c r="J57" s="2" t="n"/>
      <c r="K57" s="4" t="n"/>
      <c r="L57" s="2" t="n"/>
      <c r="M57" s="5" t="n"/>
      <c r="N57" s="5" t="n"/>
      <c r="O57" s="8">
        <f>IF(E57="","",IF(E57="Compraventa",M57,N57*1))</f>
        <v/>
      </c>
      <c r="P57" s="7" t="n"/>
      <c r="Q57" s="8">
        <f>IF(O57="","",O57*P57)</f>
        <v/>
      </c>
      <c r="R57" s="7" t="n"/>
      <c r="S57" s="8">
        <f>IF(Q57="","",Q57*R57)</f>
        <v/>
      </c>
      <c r="T57" s="7" t="n"/>
      <c r="U57" s="8">
        <f>IF(Q57="","",Q57*T57)</f>
        <v/>
      </c>
      <c r="V57" s="8">
        <f>IF(Q57="","",Q57+S57-U57)</f>
        <v/>
      </c>
      <c r="W57" s="29" t="n"/>
      <c r="X57" s="29" t="n"/>
      <c r="Y57" s="2" t="n"/>
      <c r="Z57" s="5" t="n"/>
      <c r="AA57" s="8">
        <f>IF(Q57="","",IFERROR(Q57*VLOOKUP(L57,'Configuración'!$A$2:$B$5,2,FALSE),0))</f>
        <v/>
      </c>
      <c r="AB57" s="8">
        <f>IF(Q57="","",Q57-Z57-AA57)</f>
        <v/>
      </c>
      <c r="AC57" s="4" t="n"/>
    </row>
    <row r="58" ht="22" customHeight="1">
      <c r="A58" s="2" t="n"/>
      <c r="B58" s="29" t="n"/>
      <c r="C58" s="29" t="n"/>
      <c r="D58" s="2" t="n"/>
      <c r="E58" s="2" t="n"/>
      <c r="F58" s="4" t="n"/>
      <c r="G58" s="2" t="n"/>
      <c r="H58" s="4" t="n"/>
      <c r="I58" s="4" t="n"/>
      <c r="J58" s="2" t="n"/>
      <c r="K58" s="4" t="n"/>
      <c r="L58" s="2" t="n"/>
      <c r="M58" s="5" t="n"/>
      <c r="N58" s="5" t="n"/>
      <c r="O58" s="6">
        <f>IF(E58="","",IF(E58="Compraventa",M58,N58*1))</f>
        <v/>
      </c>
      <c r="P58" s="7" t="n"/>
      <c r="Q58" s="6">
        <f>IF(O58="","",O58*P58)</f>
        <v/>
      </c>
      <c r="R58" s="7" t="n"/>
      <c r="S58" s="6">
        <f>IF(Q58="","",Q58*R58)</f>
        <v/>
      </c>
      <c r="T58" s="7" t="n"/>
      <c r="U58" s="6">
        <f>IF(Q58="","",Q58*T58)</f>
        <v/>
      </c>
      <c r="V58" s="6">
        <f>IF(Q58="","",Q58+S58-U58)</f>
        <v/>
      </c>
      <c r="W58" s="29" t="n"/>
      <c r="X58" s="29" t="n"/>
      <c r="Y58" s="2" t="n"/>
      <c r="Z58" s="5" t="n"/>
      <c r="AA58" s="6">
        <f>IF(Q58="","",IFERROR(Q58*VLOOKUP(L58,'Configuración'!$A$2:$B$5,2,FALSE),0))</f>
        <v/>
      </c>
      <c r="AB58" s="6">
        <f>IF(Q58="","",Q58-Z58-AA58)</f>
        <v/>
      </c>
      <c r="AC58" s="4" t="n"/>
    </row>
    <row r="59" ht="22" customHeight="1">
      <c r="A59" s="2" t="n"/>
      <c r="B59" s="29" t="n"/>
      <c r="C59" s="29" t="n"/>
      <c r="D59" s="2" t="n"/>
      <c r="E59" s="2" t="n"/>
      <c r="F59" s="4" t="n"/>
      <c r="G59" s="2" t="n"/>
      <c r="H59" s="4" t="n"/>
      <c r="I59" s="4" t="n"/>
      <c r="J59" s="2" t="n"/>
      <c r="K59" s="4" t="n"/>
      <c r="L59" s="2" t="n"/>
      <c r="M59" s="5" t="n"/>
      <c r="N59" s="5" t="n"/>
      <c r="O59" s="8">
        <f>IF(E59="","",IF(E59="Compraventa",M59,N59*1))</f>
        <v/>
      </c>
      <c r="P59" s="7" t="n"/>
      <c r="Q59" s="8">
        <f>IF(O59="","",O59*P59)</f>
        <v/>
      </c>
      <c r="R59" s="7" t="n"/>
      <c r="S59" s="8">
        <f>IF(Q59="","",Q59*R59)</f>
        <v/>
      </c>
      <c r="T59" s="7" t="n"/>
      <c r="U59" s="8">
        <f>IF(Q59="","",Q59*T59)</f>
        <v/>
      </c>
      <c r="V59" s="8">
        <f>IF(Q59="","",Q59+S59-U59)</f>
        <v/>
      </c>
      <c r="W59" s="29" t="n"/>
      <c r="X59" s="29" t="n"/>
      <c r="Y59" s="2" t="n"/>
      <c r="Z59" s="5" t="n"/>
      <c r="AA59" s="8">
        <f>IF(Q59="","",IFERROR(Q59*VLOOKUP(L59,'Configuración'!$A$2:$B$5,2,FALSE),0))</f>
        <v/>
      </c>
      <c r="AB59" s="8">
        <f>IF(Q59="","",Q59-Z59-AA59)</f>
        <v/>
      </c>
      <c r="AC59" s="4" t="n"/>
    </row>
    <row r="60" ht="22" customHeight="1">
      <c r="A60" s="2" t="n"/>
      <c r="B60" s="29" t="n"/>
      <c r="C60" s="29" t="n"/>
      <c r="D60" s="2" t="n"/>
      <c r="E60" s="2" t="n"/>
      <c r="F60" s="4" t="n"/>
      <c r="G60" s="2" t="n"/>
      <c r="H60" s="4" t="n"/>
      <c r="I60" s="4" t="n"/>
      <c r="J60" s="2" t="n"/>
      <c r="K60" s="4" t="n"/>
      <c r="L60" s="2" t="n"/>
      <c r="M60" s="5" t="n"/>
      <c r="N60" s="5" t="n"/>
      <c r="O60" s="6">
        <f>IF(E60="","",IF(E60="Compraventa",M60,N60*1))</f>
        <v/>
      </c>
      <c r="P60" s="7" t="n"/>
      <c r="Q60" s="6">
        <f>IF(O60="","",O60*P60)</f>
        <v/>
      </c>
      <c r="R60" s="7" t="n"/>
      <c r="S60" s="6">
        <f>IF(Q60="","",Q60*R60)</f>
        <v/>
      </c>
      <c r="T60" s="7" t="n"/>
      <c r="U60" s="6">
        <f>IF(Q60="","",Q60*T60)</f>
        <v/>
      </c>
      <c r="V60" s="6">
        <f>IF(Q60="","",Q60+S60-U60)</f>
        <v/>
      </c>
      <c r="W60" s="29" t="n"/>
      <c r="X60" s="29" t="n"/>
      <c r="Y60" s="2" t="n"/>
      <c r="Z60" s="5" t="n"/>
      <c r="AA60" s="6">
        <f>IF(Q60="","",IFERROR(Q60*VLOOKUP(L60,'Configuración'!$A$2:$B$5,2,FALSE),0))</f>
        <v/>
      </c>
      <c r="AB60" s="6">
        <f>IF(Q60="","",Q60-Z60-AA60)</f>
        <v/>
      </c>
      <c r="AC60" s="4" t="n"/>
    </row>
    <row r="61" ht="22" customHeight="1">
      <c r="A61" s="2" t="n"/>
      <c r="B61" s="29" t="n"/>
      <c r="C61" s="29" t="n"/>
      <c r="D61" s="2" t="n"/>
      <c r="E61" s="2" t="n"/>
      <c r="F61" s="4" t="n"/>
      <c r="G61" s="2" t="n"/>
      <c r="H61" s="4" t="n"/>
      <c r="I61" s="4" t="n"/>
      <c r="J61" s="2" t="n"/>
      <c r="K61" s="4" t="n"/>
      <c r="L61" s="2" t="n"/>
      <c r="M61" s="5" t="n"/>
      <c r="N61" s="5" t="n"/>
      <c r="O61" s="8">
        <f>IF(E61="","",IF(E61="Compraventa",M61,N61*1))</f>
        <v/>
      </c>
      <c r="P61" s="7" t="n"/>
      <c r="Q61" s="8">
        <f>IF(O61="","",O61*P61)</f>
        <v/>
      </c>
      <c r="R61" s="7" t="n"/>
      <c r="S61" s="8">
        <f>IF(Q61="","",Q61*R61)</f>
        <v/>
      </c>
      <c r="T61" s="7" t="n"/>
      <c r="U61" s="8">
        <f>IF(Q61="","",Q61*T61)</f>
        <v/>
      </c>
      <c r="V61" s="8">
        <f>IF(Q61="","",Q61+S61-U61)</f>
        <v/>
      </c>
      <c r="W61" s="29" t="n"/>
      <c r="X61" s="29" t="n"/>
      <c r="Y61" s="2" t="n"/>
      <c r="Z61" s="5" t="n"/>
      <c r="AA61" s="8">
        <f>IF(Q61="","",IFERROR(Q61*VLOOKUP(L61,'Configuración'!$A$2:$B$5,2,FALSE),0))</f>
        <v/>
      </c>
      <c r="AB61" s="8">
        <f>IF(Q61="","",Q61-Z61-AA61)</f>
        <v/>
      </c>
      <c r="AC61" s="4" t="n"/>
    </row>
    <row r="62" ht="22" customHeight="1">
      <c r="A62" s="2" t="n"/>
      <c r="B62" s="29" t="n"/>
      <c r="C62" s="29" t="n"/>
      <c r="D62" s="2" t="n"/>
      <c r="E62" s="2" t="n"/>
      <c r="F62" s="4" t="n"/>
      <c r="G62" s="2" t="n"/>
      <c r="H62" s="4" t="n"/>
      <c r="I62" s="4" t="n"/>
      <c r="J62" s="2" t="n"/>
      <c r="K62" s="4" t="n"/>
      <c r="L62" s="2" t="n"/>
      <c r="M62" s="5" t="n"/>
      <c r="N62" s="5" t="n"/>
      <c r="O62" s="6">
        <f>IF(E62="","",IF(E62="Compraventa",M62,N62*1))</f>
        <v/>
      </c>
      <c r="P62" s="7" t="n"/>
      <c r="Q62" s="6">
        <f>IF(O62="","",O62*P62)</f>
        <v/>
      </c>
      <c r="R62" s="7" t="n"/>
      <c r="S62" s="6">
        <f>IF(Q62="","",Q62*R62)</f>
        <v/>
      </c>
      <c r="T62" s="7" t="n"/>
      <c r="U62" s="6">
        <f>IF(Q62="","",Q62*T62)</f>
        <v/>
      </c>
      <c r="V62" s="6">
        <f>IF(Q62="","",Q62+S62-U62)</f>
        <v/>
      </c>
      <c r="W62" s="29" t="n"/>
      <c r="X62" s="29" t="n"/>
      <c r="Y62" s="2" t="n"/>
      <c r="Z62" s="5" t="n"/>
      <c r="AA62" s="6">
        <f>IF(Q62="","",IFERROR(Q62*VLOOKUP(L62,'Configuración'!$A$2:$B$5,2,FALSE),0))</f>
        <v/>
      </c>
      <c r="AB62" s="6">
        <f>IF(Q62="","",Q62-Z62-AA62)</f>
        <v/>
      </c>
      <c r="AC62" s="4" t="n"/>
    </row>
    <row r="63" ht="22" customHeight="1">
      <c r="A63" s="2" t="n"/>
      <c r="B63" s="29" t="n"/>
      <c r="C63" s="29" t="n"/>
      <c r="D63" s="2" t="n"/>
      <c r="E63" s="2" t="n"/>
      <c r="F63" s="4" t="n"/>
      <c r="G63" s="2" t="n"/>
      <c r="H63" s="4" t="n"/>
      <c r="I63" s="4" t="n"/>
      <c r="J63" s="2" t="n"/>
      <c r="K63" s="4" t="n"/>
      <c r="L63" s="2" t="n"/>
      <c r="M63" s="5" t="n"/>
      <c r="N63" s="5" t="n"/>
      <c r="O63" s="8">
        <f>IF(E63="","",IF(E63="Compraventa",M63,N63*1))</f>
        <v/>
      </c>
      <c r="P63" s="7" t="n"/>
      <c r="Q63" s="8">
        <f>IF(O63="","",O63*P63)</f>
        <v/>
      </c>
      <c r="R63" s="7" t="n"/>
      <c r="S63" s="8">
        <f>IF(Q63="","",Q63*R63)</f>
        <v/>
      </c>
      <c r="T63" s="7" t="n"/>
      <c r="U63" s="8">
        <f>IF(Q63="","",Q63*T63)</f>
        <v/>
      </c>
      <c r="V63" s="8">
        <f>IF(Q63="","",Q63+S63-U63)</f>
        <v/>
      </c>
      <c r="W63" s="29" t="n"/>
      <c r="X63" s="29" t="n"/>
      <c r="Y63" s="2" t="n"/>
      <c r="Z63" s="5" t="n"/>
      <c r="AA63" s="8">
        <f>IF(Q63="","",IFERROR(Q63*VLOOKUP(L63,'Configuración'!$A$2:$B$5,2,FALSE),0))</f>
        <v/>
      </c>
      <c r="AB63" s="8">
        <f>IF(Q63="","",Q63-Z63-AA63)</f>
        <v/>
      </c>
      <c r="AC63" s="4" t="n"/>
    </row>
    <row r="64" ht="22" customHeight="1">
      <c r="A64" s="2" t="n"/>
      <c r="B64" s="29" t="n"/>
      <c r="C64" s="29" t="n"/>
      <c r="D64" s="2" t="n"/>
      <c r="E64" s="2" t="n"/>
      <c r="F64" s="4" t="n"/>
      <c r="G64" s="2" t="n"/>
      <c r="H64" s="4" t="n"/>
      <c r="I64" s="4" t="n"/>
      <c r="J64" s="2" t="n"/>
      <c r="K64" s="4" t="n"/>
      <c r="L64" s="2" t="n"/>
      <c r="M64" s="5" t="n"/>
      <c r="N64" s="5" t="n"/>
      <c r="O64" s="6">
        <f>IF(E64="","",IF(E64="Compraventa",M64,N64*1))</f>
        <v/>
      </c>
      <c r="P64" s="7" t="n"/>
      <c r="Q64" s="6">
        <f>IF(O64="","",O64*P64)</f>
        <v/>
      </c>
      <c r="R64" s="7" t="n"/>
      <c r="S64" s="6">
        <f>IF(Q64="","",Q64*R64)</f>
        <v/>
      </c>
      <c r="T64" s="7" t="n"/>
      <c r="U64" s="6">
        <f>IF(Q64="","",Q64*T64)</f>
        <v/>
      </c>
      <c r="V64" s="6">
        <f>IF(Q64="","",Q64+S64-U64)</f>
        <v/>
      </c>
      <c r="W64" s="29" t="n"/>
      <c r="X64" s="29" t="n"/>
      <c r="Y64" s="2" t="n"/>
      <c r="Z64" s="5" t="n"/>
      <c r="AA64" s="6">
        <f>IF(Q64="","",IFERROR(Q64*VLOOKUP(L64,'Configuración'!$A$2:$B$5,2,FALSE),0))</f>
        <v/>
      </c>
      <c r="AB64" s="6">
        <f>IF(Q64="","",Q64-Z64-AA64)</f>
        <v/>
      </c>
      <c r="AC64" s="4" t="n"/>
    </row>
    <row r="65" ht="22" customHeight="1">
      <c r="A65" s="2" t="n"/>
      <c r="B65" s="29" t="n"/>
      <c r="C65" s="29" t="n"/>
      <c r="D65" s="2" t="n"/>
      <c r="E65" s="2" t="n"/>
      <c r="F65" s="4" t="n"/>
      <c r="G65" s="2" t="n"/>
      <c r="H65" s="4" t="n"/>
      <c r="I65" s="4" t="n"/>
      <c r="J65" s="2" t="n"/>
      <c r="K65" s="4" t="n"/>
      <c r="L65" s="2" t="n"/>
      <c r="M65" s="5" t="n"/>
      <c r="N65" s="5" t="n"/>
      <c r="O65" s="8">
        <f>IF(E65="","",IF(E65="Compraventa",M65,N65*1))</f>
        <v/>
      </c>
      <c r="P65" s="7" t="n"/>
      <c r="Q65" s="8">
        <f>IF(O65="","",O65*P65)</f>
        <v/>
      </c>
      <c r="R65" s="7" t="n"/>
      <c r="S65" s="8">
        <f>IF(Q65="","",Q65*R65)</f>
        <v/>
      </c>
      <c r="T65" s="7" t="n"/>
      <c r="U65" s="8">
        <f>IF(Q65="","",Q65*T65)</f>
        <v/>
      </c>
      <c r="V65" s="8">
        <f>IF(Q65="","",Q65+S65-U65)</f>
        <v/>
      </c>
      <c r="W65" s="29" t="n"/>
      <c r="X65" s="29" t="n"/>
      <c r="Y65" s="2" t="n"/>
      <c r="Z65" s="5" t="n"/>
      <c r="AA65" s="8">
        <f>IF(Q65="","",IFERROR(Q65*VLOOKUP(L65,'Configuración'!$A$2:$B$5,2,FALSE),0))</f>
        <v/>
      </c>
      <c r="AB65" s="8">
        <f>IF(Q65="","",Q65-Z65-AA65)</f>
        <v/>
      </c>
      <c r="AC65" s="4" t="n"/>
    </row>
    <row r="66" ht="22" customHeight="1">
      <c r="A66" s="2" t="n"/>
      <c r="B66" s="29" t="n"/>
      <c r="C66" s="29" t="n"/>
      <c r="D66" s="2" t="n"/>
      <c r="E66" s="2" t="n"/>
      <c r="F66" s="4" t="n"/>
      <c r="G66" s="2" t="n"/>
      <c r="H66" s="4" t="n"/>
      <c r="I66" s="4" t="n"/>
      <c r="J66" s="2" t="n"/>
      <c r="K66" s="4" t="n"/>
      <c r="L66" s="2" t="n"/>
      <c r="M66" s="5" t="n"/>
      <c r="N66" s="5" t="n"/>
      <c r="O66" s="6">
        <f>IF(E66="","",IF(E66="Compraventa",M66,N66*1))</f>
        <v/>
      </c>
      <c r="P66" s="7" t="n"/>
      <c r="Q66" s="6">
        <f>IF(O66="","",O66*P66)</f>
        <v/>
      </c>
      <c r="R66" s="7" t="n"/>
      <c r="S66" s="6">
        <f>IF(Q66="","",Q66*R66)</f>
        <v/>
      </c>
      <c r="T66" s="7" t="n"/>
      <c r="U66" s="6">
        <f>IF(Q66="","",Q66*T66)</f>
        <v/>
      </c>
      <c r="V66" s="6">
        <f>IF(Q66="","",Q66+S66-U66)</f>
        <v/>
      </c>
      <c r="W66" s="29" t="n"/>
      <c r="X66" s="29" t="n"/>
      <c r="Y66" s="2" t="n"/>
      <c r="Z66" s="5" t="n"/>
      <c r="AA66" s="6">
        <f>IF(Q66="","",IFERROR(Q66*VLOOKUP(L66,'Configuración'!$A$2:$B$5,2,FALSE),0))</f>
        <v/>
      </c>
      <c r="AB66" s="6">
        <f>IF(Q66="","",Q66-Z66-AA66)</f>
        <v/>
      </c>
      <c r="AC66" s="4" t="n"/>
    </row>
    <row r="67" ht="22" customHeight="1">
      <c r="A67" s="2" t="n"/>
      <c r="B67" s="29" t="n"/>
      <c r="C67" s="29" t="n"/>
      <c r="D67" s="2" t="n"/>
      <c r="E67" s="2" t="n"/>
      <c r="F67" s="4" t="n"/>
      <c r="G67" s="2" t="n"/>
      <c r="H67" s="4" t="n"/>
      <c r="I67" s="4" t="n"/>
      <c r="J67" s="2" t="n"/>
      <c r="K67" s="4" t="n"/>
      <c r="L67" s="2" t="n"/>
      <c r="M67" s="5" t="n"/>
      <c r="N67" s="5" t="n"/>
      <c r="O67" s="8">
        <f>IF(E67="","",IF(E67="Compraventa",M67,N67*1))</f>
        <v/>
      </c>
      <c r="P67" s="7" t="n"/>
      <c r="Q67" s="8">
        <f>IF(O67="","",O67*P67)</f>
        <v/>
      </c>
      <c r="R67" s="7" t="n"/>
      <c r="S67" s="8">
        <f>IF(Q67="","",Q67*R67)</f>
        <v/>
      </c>
      <c r="T67" s="7" t="n"/>
      <c r="U67" s="8">
        <f>IF(Q67="","",Q67*T67)</f>
        <v/>
      </c>
      <c r="V67" s="8">
        <f>IF(Q67="","",Q67+S67-U67)</f>
        <v/>
      </c>
      <c r="W67" s="29" t="n"/>
      <c r="X67" s="29" t="n"/>
      <c r="Y67" s="2" t="n"/>
      <c r="Z67" s="5" t="n"/>
      <c r="AA67" s="8">
        <f>IF(Q67="","",IFERROR(Q67*VLOOKUP(L67,'Configuración'!$A$2:$B$5,2,FALSE),0))</f>
        <v/>
      </c>
      <c r="AB67" s="8">
        <f>IF(Q67="","",Q67-Z67-AA67)</f>
        <v/>
      </c>
      <c r="AC67" s="4" t="n"/>
    </row>
    <row r="68" ht="22" customHeight="1">
      <c r="A68" s="2" t="n"/>
      <c r="B68" s="29" t="n"/>
      <c r="C68" s="29" t="n"/>
      <c r="D68" s="2" t="n"/>
      <c r="E68" s="2" t="n"/>
      <c r="F68" s="4" t="n"/>
      <c r="G68" s="2" t="n"/>
      <c r="H68" s="4" t="n"/>
      <c r="I68" s="4" t="n"/>
      <c r="J68" s="2" t="n"/>
      <c r="K68" s="4" t="n"/>
      <c r="L68" s="2" t="n"/>
      <c r="M68" s="5" t="n"/>
      <c r="N68" s="5" t="n"/>
      <c r="O68" s="6">
        <f>IF(E68="","",IF(E68="Compraventa",M68,N68*1))</f>
        <v/>
      </c>
      <c r="P68" s="7" t="n"/>
      <c r="Q68" s="6">
        <f>IF(O68="","",O68*P68)</f>
        <v/>
      </c>
      <c r="R68" s="7" t="n"/>
      <c r="S68" s="6">
        <f>IF(Q68="","",Q68*R68)</f>
        <v/>
      </c>
      <c r="T68" s="7" t="n"/>
      <c r="U68" s="6">
        <f>IF(Q68="","",Q68*T68)</f>
        <v/>
      </c>
      <c r="V68" s="6">
        <f>IF(Q68="","",Q68+S68-U68)</f>
        <v/>
      </c>
      <c r="W68" s="29" t="n"/>
      <c r="X68" s="29" t="n"/>
      <c r="Y68" s="2" t="n"/>
      <c r="Z68" s="5" t="n"/>
      <c r="AA68" s="6">
        <f>IF(Q68="","",IFERROR(Q68*VLOOKUP(L68,'Configuración'!$A$2:$B$5,2,FALSE),0))</f>
        <v/>
      </c>
      <c r="AB68" s="6">
        <f>IF(Q68="","",Q68-Z68-AA68)</f>
        <v/>
      </c>
      <c r="AC68" s="4" t="n"/>
    </row>
    <row r="69" ht="22" customHeight="1">
      <c r="A69" s="2" t="n"/>
      <c r="B69" s="29" t="n"/>
      <c r="C69" s="29" t="n"/>
      <c r="D69" s="2" t="n"/>
      <c r="E69" s="2" t="n"/>
      <c r="F69" s="4" t="n"/>
      <c r="G69" s="2" t="n"/>
      <c r="H69" s="4" t="n"/>
      <c r="I69" s="4" t="n"/>
      <c r="J69" s="2" t="n"/>
      <c r="K69" s="4" t="n"/>
      <c r="L69" s="2" t="n"/>
      <c r="M69" s="5" t="n"/>
      <c r="N69" s="5" t="n"/>
      <c r="O69" s="8">
        <f>IF(E69="","",IF(E69="Compraventa",M69,N69*1))</f>
        <v/>
      </c>
      <c r="P69" s="7" t="n"/>
      <c r="Q69" s="8">
        <f>IF(O69="","",O69*P69)</f>
        <v/>
      </c>
      <c r="R69" s="7" t="n"/>
      <c r="S69" s="8">
        <f>IF(Q69="","",Q69*R69)</f>
        <v/>
      </c>
      <c r="T69" s="7" t="n"/>
      <c r="U69" s="8">
        <f>IF(Q69="","",Q69*T69)</f>
        <v/>
      </c>
      <c r="V69" s="8">
        <f>IF(Q69="","",Q69+S69-U69)</f>
        <v/>
      </c>
      <c r="W69" s="29" t="n"/>
      <c r="X69" s="29" t="n"/>
      <c r="Y69" s="2" t="n"/>
      <c r="Z69" s="5" t="n"/>
      <c r="AA69" s="8">
        <f>IF(Q69="","",IFERROR(Q69*VLOOKUP(L69,'Configuración'!$A$2:$B$5,2,FALSE),0))</f>
        <v/>
      </c>
      <c r="AB69" s="8">
        <f>IF(Q69="","",Q69-Z69-AA69)</f>
        <v/>
      </c>
      <c r="AC69" s="4" t="n"/>
    </row>
    <row r="70" ht="22" customHeight="1">
      <c r="A70" s="2" t="n"/>
      <c r="B70" s="29" t="n"/>
      <c r="C70" s="29" t="n"/>
      <c r="D70" s="2" t="n"/>
      <c r="E70" s="2" t="n"/>
      <c r="F70" s="4" t="n"/>
      <c r="G70" s="2" t="n"/>
      <c r="H70" s="4" t="n"/>
      <c r="I70" s="4" t="n"/>
      <c r="J70" s="2" t="n"/>
      <c r="K70" s="4" t="n"/>
      <c r="L70" s="2" t="n"/>
      <c r="M70" s="5" t="n"/>
      <c r="N70" s="5" t="n"/>
      <c r="O70" s="6">
        <f>IF(E70="","",IF(E70="Compraventa",M70,N70*1))</f>
        <v/>
      </c>
      <c r="P70" s="7" t="n"/>
      <c r="Q70" s="6">
        <f>IF(O70="","",O70*P70)</f>
        <v/>
      </c>
      <c r="R70" s="7" t="n"/>
      <c r="S70" s="6">
        <f>IF(Q70="","",Q70*R70)</f>
        <v/>
      </c>
      <c r="T70" s="7" t="n"/>
      <c r="U70" s="6">
        <f>IF(Q70="","",Q70*T70)</f>
        <v/>
      </c>
      <c r="V70" s="6">
        <f>IF(Q70="","",Q70+S70-U70)</f>
        <v/>
      </c>
      <c r="W70" s="29" t="n"/>
      <c r="X70" s="29" t="n"/>
      <c r="Y70" s="2" t="n"/>
      <c r="Z70" s="5" t="n"/>
      <c r="AA70" s="6">
        <f>IF(Q70="","",IFERROR(Q70*VLOOKUP(L70,'Configuración'!$A$2:$B$5,2,FALSE),0))</f>
        <v/>
      </c>
      <c r="AB70" s="6">
        <f>IF(Q70="","",Q70-Z70-AA70)</f>
        <v/>
      </c>
      <c r="AC70" s="4" t="n"/>
    </row>
    <row r="71" ht="22" customHeight="1">
      <c r="A71" s="2" t="n"/>
      <c r="B71" s="29" t="n"/>
      <c r="C71" s="29" t="n"/>
      <c r="D71" s="2" t="n"/>
      <c r="E71" s="2" t="n"/>
      <c r="F71" s="4" t="n"/>
      <c r="G71" s="2" t="n"/>
      <c r="H71" s="4" t="n"/>
      <c r="I71" s="4" t="n"/>
      <c r="J71" s="2" t="n"/>
      <c r="K71" s="4" t="n"/>
      <c r="L71" s="2" t="n"/>
      <c r="M71" s="5" t="n"/>
      <c r="N71" s="5" t="n"/>
      <c r="O71" s="8">
        <f>IF(E71="","",IF(E71="Compraventa",M71,N71*1))</f>
        <v/>
      </c>
      <c r="P71" s="7" t="n"/>
      <c r="Q71" s="8">
        <f>IF(O71="","",O71*P71)</f>
        <v/>
      </c>
      <c r="R71" s="7" t="n"/>
      <c r="S71" s="8">
        <f>IF(Q71="","",Q71*R71)</f>
        <v/>
      </c>
      <c r="T71" s="7" t="n"/>
      <c r="U71" s="8">
        <f>IF(Q71="","",Q71*T71)</f>
        <v/>
      </c>
      <c r="V71" s="8">
        <f>IF(Q71="","",Q71+S71-U71)</f>
        <v/>
      </c>
      <c r="W71" s="29" t="n"/>
      <c r="X71" s="29" t="n"/>
      <c r="Y71" s="2" t="n"/>
      <c r="Z71" s="5" t="n"/>
      <c r="AA71" s="8">
        <f>IF(Q71="","",IFERROR(Q71*VLOOKUP(L71,'Configuración'!$A$2:$B$5,2,FALSE),0))</f>
        <v/>
      </c>
      <c r="AB71" s="8">
        <f>IF(Q71="","",Q71-Z71-AA71)</f>
        <v/>
      </c>
      <c r="AC71" s="4" t="n"/>
    </row>
    <row r="72" ht="22" customHeight="1">
      <c r="A72" s="2" t="n"/>
      <c r="B72" s="29" t="n"/>
      <c r="C72" s="29" t="n"/>
      <c r="D72" s="2" t="n"/>
      <c r="E72" s="2" t="n"/>
      <c r="F72" s="4" t="n"/>
      <c r="G72" s="2" t="n"/>
      <c r="H72" s="4" t="n"/>
      <c r="I72" s="4" t="n"/>
      <c r="J72" s="2" t="n"/>
      <c r="K72" s="4" t="n"/>
      <c r="L72" s="2" t="n"/>
      <c r="M72" s="5" t="n"/>
      <c r="N72" s="5" t="n"/>
      <c r="O72" s="6">
        <f>IF(E72="","",IF(E72="Compraventa",M72,N72*1))</f>
        <v/>
      </c>
      <c r="P72" s="7" t="n"/>
      <c r="Q72" s="6">
        <f>IF(O72="","",O72*P72)</f>
        <v/>
      </c>
      <c r="R72" s="7" t="n"/>
      <c r="S72" s="6">
        <f>IF(Q72="","",Q72*R72)</f>
        <v/>
      </c>
      <c r="T72" s="7" t="n"/>
      <c r="U72" s="6">
        <f>IF(Q72="","",Q72*T72)</f>
        <v/>
      </c>
      <c r="V72" s="6">
        <f>IF(Q72="","",Q72+S72-U72)</f>
        <v/>
      </c>
      <c r="W72" s="29" t="n"/>
      <c r="X72" s="29" t="n"/>
      <c r="Y72" s="2" t="n"/>
      <c r="Z72" s="5" t="n"/>
      <c r="AA72" s="6">
        <f>IF(Q72="","",IFERROR(Q72*VLOOKUP(L72,'Configuración'!$A$2:$B$5,2,FALSE),0))</f>
        <v/>
      </c>
      <c r="AB72" s="6">
        <f>IF(Q72="","",Q72-Z72-AA72)</f>
        <v/>
      </c>
      <c r="AC72" s="4" t="n"/>
    </row>
    <row r="73" ht="22" customHeight="1">
      <c r="A73" s="2" t="n"/>
      <c r="B73" s="29" t="n"/>
      <c r="C73" s="29" t="n"/>
      <c r="D73" s="2" t="n"/>
      <c r="E73" s="2" t="n"/>
      <c r="F73" s="4" t="n"/>
      <c r="G73" s="2" t="n"/>
      <c r="H73" s="4" t="n"/>
      <c r="I73" s="4" t="n"/>
      <c r="J73" s="2" t="n"/>
      <c r="K73" s="4" t="n"/>
      <c r="L73" s="2" t="n"/>
      <c r="M73" s="5" t="n"/>
      <c r="N73" s="5" t="n"/>
      <c r="O73" s="8">
        <f>IF(E73="","",IF(E73="Compraventa",M73,N73*1))</f>
        <v/>
      </c>
      <c r="P73" s="7" t="n"/>
      <c r="Q73" s="8">
        <f>IF(O73="","",O73*P73)</f>
        <v/>
      </c>
      <c r="R73" s="7" t="n"/>
      <c r="S73" s="8">
        <f>IF(Q73="","",Q73*R73)</f>
        <v/>
      </c>
      <c r="T73" s="7" t="n"/>
      <c r="U73" s="8">
        <f>IF(Q73="","",Q73*T73)</f>
        <v/>
      </c>
      <c r="V73" s="8">
        <f>IF(Q73="","",Q73+S73-U73)</f>
        <v/>
      </c>
      <c r="W73" s="29" t="n"/>
      <c r="X73" s="29" t="n"/>
      <c r="Y73" s="2" t="n"/>
      <c r="Z73" s="5" t="n"/>
      <c r="AA73" s="8">
        <f>IF(Q73="","",IFERROR(Q73*VLOOKUP(L73,'Configuración'!$A$2:$B$5,2,FALSE),0))</f>
        <v/>
      </c>
      <c r="AB73" s="8">
        <f>IF(Q73="","",Q73-Z73-AA73)</f>
        <v/>
      </c>
      <c r="AC73" s="4" t="n"/>
    </row>
    <row r="74" ht="22" customHeight="1">
      <c r="A74" s="2" t="n"/>
      <c r="B74" s="29" t="n"/>
      <c r="C74" s="29" t="n"/>
      <c r="D74" s="2" t="n"/>
      <c r="E74" s="2" t="n"/>
      <c r="F74" s="4" t="n"/>
      <c r="G74" s="2" t="n"/>
      <c r="H74" s="4" t="n"/>
      <c r="I74" s="4" t="n"/>
      <c r="J74" s="2" t="n"/>
      <c r="K74" s="4" t="n"/>
      <c r="L74" s="2" t="n"/>
      <c r="M74" s="5" t="n"/>
      <c r="N74" s="5" t="n"/>
      <c r="O74" s="6">
        <f>IF(E74="","",IF(E74="Compraventa",M74,N74*1))</f>
        <v/>
      </c>
      <c r="P74" s="7" t="n"/>
      <c r="Q74" s="6">
        <f>IF(O74="","",O74*P74)</f>
        <v/>
      </c>
      <c r="R74" s="7" t="n"/>
      <c r="S74" s="6">
        <f>IF(Q74="","",Q74*R74)</f>
        <v/>
      </c>
      <c r="T74" s="7" t="n"/>
      <c r="U74" s="6">
        <f>IF(Q74="","",Q74*T74)</f>
        <v/>
      </c>
      <c r="V74" s="6">
        <f>IF(Q74="","",Q74+S74-U74)</f>
        <v/>
      </c>
      <c r="W74" s="29" t="n"/>
      <c r="X74" s="29" t="n"/>
      <c r="Y74" s="2" t="n"/>
      <c r="Z74" s="5" t="n"/>
      <c r="AA74" s="6">
        <f>IF(Q74="","",IFERROR(Q74*VLOOKUP(L74,'Configuración'!$A$2:$B$5,2,FALSE),0))</f>
        <v/>
      </c>
      <c r="AB74" s="6">
        <f>IF(Q74="","",Q74-Z74-AA74)</f>
        <v/>
      </c>
      <c r="AC74" s="4" t="n"/>
    </row>
    <row r="75" ht="22" customHeight="1">
      <c r="A75" s="2" t="n"/>
      <c r="B75" s="29" t="n"/>
      <c r="C75" s="29" t="n"/>
      <c r="D75" s="2" t="n"/>
      <c r="E75" s="2" t="n"/>
      <c r="F75" s="4" t="n"/>
      <c r="G75" s="2" t="n"/>
      <c r="H75" s="4" t="n"/>
      <c r="I75" s="4" t="n"/>
      <c r="J75" s="2" t="n"/>
      <c r="K75" s="4" t="n"/>
      <c r="L75" s="2" t="n"/>
      <c r="M75" s="5" t="n"/>
      <c r="N75" s="5" t="n"/>
      <c r="O75" s="8">
        <f>IF(E75="","",IF(E75="Compraventa",M75,N75*1))</f>
        <v/>
      </c>
      <c r="P75" s="7" t="n"/>
      <c r="Q75" s="8">
        <f>IF(O75="","",O75*P75)</f>
        <v/>
      </c>
      <c r="R75" s="7" t="n"/>
      <c r="S75" s="8">
        <f>IF(Q75="","",Q75*R75)</f>
        <v/>
      </c>
      <c r="T75" s="7" t="n"/>
      <c r="U75" s="8">
        <f>IF(Q75="","",Q75*T75)</f>
        <v/>
      </c>
      <c r="V75" s="8">
        <f>IF(Q75="","",Q75+S75-U75)</f>
        <v/>
      </c>
      <c r="W75" s="29" t="n"/>
      <c r="X75" s="29" t="n"/>
      <c r="Y75" s="2" t="n"/>
      <c r="Z75" s="5" t="n"/>
      <c r="AA75" s="8">
        <f>IF(Q75="","",IFERROR(Q75*VLOOKUP(L75,'Configuración'!$A$2:$B$5,2,FALSE),0))</f>
        <v/>
      </c>
      <c r="AB75" s="8">
        <f>IF(Q75="","",Q75-Z75-AA75)</f>
        <v/>
      </c>
      <c r="AC75" s="4" t="n"/>
    </row>
    <row r="76" ht="22" customHeight="1">
      <c r="A76" s="2" t="n"/>
      <c r="B76" s="29" t="n"/>
      <c r="C76" s="29" t="n"/>
      <c r="D76" s="2" t="n"/>
      <c r="E76" s="2" t="n"/>
      <c r="F76" s="4" t="n"/>
      <c r="G76" s="2" t="n"/>
      <c r="H76" s="4" t="n"/>
      <c r="I76" s="4" t="n"/>
      <c r="J76" s="2" t="n"/>
      <c r="K76" s="4" t="n"/>
      <c r="L76" s="2" t="n"/>
      <c r="M76" s="5" t="n"/>
      <c r="N76" s="5" t="n"/>
      <c r="O76" s="6">
        <f>IF(E76="","",IF(E76="Compraventa",M76,N76*1))</f>
        <v/>
      </c>
      <c r="P76" s="7" t="n"/>
      <c r="Q76" s="6">
        <f>IF(O76="","",O76*P76)</f>
        <v/>
      </c>
      <c r="R76" s="7" t="n"/>
      <c r="S76" s="6">
        <f>IF(Q76="","",Q76*R76)</f>
        <v/>
      </c>
      <c r="T76" s="7" t="n"/>
      <c r="U76" s="6">
        <f>IF(Q76="","",Q76*T76)</f>
        <v/>
      </c>
      <c r="V76" s="6">
        <f>IF(Q76="","",Q76+S76-U76)</f>
        <v/>
      </c>
      <c r="W76" s="29" t="n"/>
      <c r="X76" s="29" t="n"/>
      <c r="Y76" s="2" t="n"/>
      <c r="Z76" s="5" t="n"/>
      <c r="AA76" s="6">
        <f>IF(Q76="","",IFERROR(Q76*VLOOKUP(L76,'Configuración'!$A$2:$B$5,2,FALSE),0))</f>
        <v/>
      </c>
      <c r="AB76" s="6">
        <f>IF(Q76="","",Q76-Z76-AA76)</f>
        <v/>
      </c>
      <c r="AC76" s="4" t="n"/>
    </row>
    <row r="77" ht="22" customHeight="1">
      <c r="A77" s="2" t="n"/>
      <c r="B77" s="29" t="n"/>
      <c r="C77" s="29" t="n"/>
      <c r="D77" s="2" t="n"/>
      <c r="E77" s="2" t="n"/>
      <c r="F77" s="4" t="n"/>
      <c r="G77" s="2" t="n"/>
      <c r="H77" s="4" t="n"/>
      <c r="I77" s="4" t="n"/>
      <c r="J77" s="2" t="n"/>
      <c r="K77" s="4" t="n"/>
      <c r="L77" s="2" t="n"/>
      <c r="M77" s="5" t="n"/>
      <c r="N77" s="5" t="n"/>
      <c r="O77" s="8">
        <f>IF(E77="","",IF(E77="Compraventa",M77,N77*1))</f>
        <v/>
      </c>
      <c r="P77" s="7" t="n"/>
      <c r="Q77" s="8">
        <f>IF(O77="","",O77*P77)</f>
        <v/>
      </c>
      <c r="R77" s="7" t="n"/>
      <c r="S77" s="8">
        <f>IF(Q77="","",Q77*R77)</f>
        <v/>
      </c>
      <c r="T77" s="7" t="n"/>
      <c r="U77" s="8">
        <f>IF(Q77="","",Q77*T77)</f>
        <v/>
      </c>
      <c r="V77" s="8">
        <f>IF(Q77="","",Q77+S77-U77)</f>
        <v/>
      </c>
      <c r="W77" s="29" t="n"/>
      <c r="X77" s="29" t="n"/>
      <c r="Y77" s="2" t="n"/>
      <c r="Z77" s="5" t="n"/>
      <c r="AA77" s="8">
        <f>IF(Q77="","",IFERROR(Q77*VLOOKUP(L77,'Configuración'!$A$2:$B$5,2,FALSE),0))</f>
        <v/>
      </c>
      <c r="AB77" s="8">
        <f>IF(Q77="","",Q77-Z77-AA77)</f>
        <v/>
      </c>
      <c r="AC77" s="4" t="n"/>
    </row>
    <row r="78" ht="22" customHeight="1">
      <c r="A78" s="2" t="n"/>
      <c r="B78" s="29" t="n"/>
      <c r="C78" s="29" t="n"/>
      <c r="D78" s="2" t="n"/>
      <c r="E78" s="2" t="n"/>
      <c r="F78" s="4" t="n"/>
      <c r="G78" s="2" t="n"/>
      <c r="H78" s="4" t="n"/>
      <c r="I78" s="4" t="n"/>
      <c r="J78" s="2" t="n"/>
      <c r="K78" s="4" t="n"/>
      <c r="L78" s="2" t="n"/>
      <c r="M78" s="5" t="n"/>
      <c r="N78" s="5" t="n"/>
      <c r="O78" s="6">
        <f>IF(E78="","",IF(E78="Compraventa",M78,N78*1))</f>
        <v/>
      </c>
      <c r="P78" s="7" t="n"/>
      <c r="Q78" s="6">
        <f>IF(O78="","",O78*P78)</f>
        <v/>
      </c>
      <c r="R78" s="7" t="n"/>
      <c r="S78" s="6">
        <f>IF(Q78="","",Q78*R78)</f>
        <v/>
      </c>
      <c r="T78" s="7" t="n"/>
      <c r="U78" s="6">
        <f>IF(Q78="","",Q78*T78)</f>
        <v/>
      </c>
      <c r="V78" s="6">
        <f>IF(Q78="","",Q78+S78-U78)</f>
        <v/>
      </c>
      <c r="W78" s="29" t="n"/>
      <c r="X78" s="29" t="n"/>
      <c r="Y78" s="2" t="n"/>
      <c r="Z78" s="5" t="n"/>
      <c r="AA78" s="6">
        <f>IF(Q78="","",IFERROR(Q78*VLOOKUP(L78,'Configuración'!$A$2:$B$5,2,FALSE),0))</f>
        <v/>
      </c>
      <c r="AB78" s="6">
        <f>IF(Q78="","",Q78-Z78-AA78)</f>
        <v/>
      </c>
      <c r="AC78" s="4" t="n"/>
    </row>
    <row r="79" ht="22" customHeight="1">
      <c r="A79" s="2" t="n"/>
      <c r="B79" s="29" t="n"/>
      <c r="C79" s="29" t="n"/>
      <c r="D79" s="2" t="n"/>
      <c r="E79" s="2" t="n"/>
      <c r="F79" s="4" t="n"/>
      <c r="G79" s="2" t="n"/>
      <c r="H79" s="4" t="n"/>
      <c r="I79" s="4" t="n"/>
      <c r="J79" s="2" t="n"/>
      <c r="K79" s="4" t="n"/>
      <c r="L79" s="2" t="n"/>
      <c r="M79" s="5" t="n"/>
      <c r="N79" s="5" t="n"/>
      <c r="O79" s="8">
        <f>IF(E79="","",IF(E79="Compraventa",M79,N79*1))</f>
        <v/>
      </c>
      <c r="P79" s="7" t="n"/>
      <c r="Q79" s="8">
        <f>IF(O79="","",O79*P79)</f>
        <v/>
      </c>
      <c r="R79" s="7" t="n"/>
      <c r="S79" s="8">
        <f>IF(Q79="","",Q79*R79)</f>
        <v/>
      </c>
      <c r="T79" s="7" t="n"/>
      <c r="U79" s="8">
        <f>IF(Q79="","",Q79*T79)</f>
        <v/>
      </c>
      <c r="V79" s="8">
        <f>IF(Q79="","",Q79+S79-U79)</f>
        <v/>
      </c>
      <c r="W79" s="29" t="n"/>
      <c r="X79" s="29" t="n"/>
      <c r="Y79" s="2" t="n"/>
      <c r="Z79" s="5" t="n"/>
      <c r="AA79" s="8">
        <f>IF(Q79="","",IFERROR(Q79*VLOOKUP(L79,'Configuración'!$A$2:$B$5,2,FALSE),0))</f>
        <v/>
      </c>
      <c r="AB79" s="8">
        <f>IF(Q79="","",Q79-Z79-AA79)</f>
        <v/>
      </c>
      <c r="AC79" s="4" t="n"/>
    </row>
    <row r="80" ht="22" customHeight="1">
      <c r="A80" s="2" t="n"/>
      <c r="B80" s="29" t="n"/>
      <c r="C80" s="29" t="n"/>
      <c r="D80" s="2" t="n"/>
      <c r="E80" s="2" t="n"/>
      <c r="F80" s="4" t="n"/>
      <c r="G80" s="2" t="n"/>
      <c r="H80" s="4" t="n"/>
      <c r="I80" s="4" t="n"/>
      <c r="J80" s="2" t="n"/>
      <c r="K80" s="4" t="n"/>
      <c r="L80" s="2" t="n"/>
      <c r="M80" s="5" t="n"/>
      <c r="N80" s="5" t="n"/>
      <c r="O80" s="6">
        <f>IF(E80="","",IF(E80="Compraventa",M80,N80*1))</f>
        <v/>
      </c>
      <c r="P80" s="7" t="n"/>
      <c r="Q80" s="6">
        <f>IF(O80="","",O80*P80)</f>
        <v/>
      </c>
      <c r="R80" s="7" t="n"/>
      <c r="S80" s="6">
        <f>IF(Q80="","",Q80*R80)</f>
        <v/>
      </c>
      <c r="T80" s="7" t="n"/>
      <c r="U80" s="6">
        <f>IF(Q80="","",Q80*T80)</f>
        <v/>
      </c>
      <c r="V80" s="6">
        <f>IF(Q80="","",Q80+S80-U80)</f>
        <v/>
      </c>
      <c r="W80" s="29" t="n"/>
      <c r="X80" s="29" t="n"/>
      <c r="Y80" s="2" t="n"/>
      <c r="Z80" s="5" t="n"/>
      <c r="AA80" s="6">
        <f>IF(Q80="","",IFERROR(Q80*VLOOKUP(L80,'Configuración'!$A$2:$B$5,2,FALSE),0))</f>
        <v/>
      </c>
      <c r="AB80" s="6">
        <f>IF(Q80="","",Q80-Z80-AA80)</f>
        <v/>
      </c>
      <c r="AC80" s="4" t="n"/>
    </row>
    <row r="81" ht="22" customHeight="1">
      <c r="A81" s="2" t="n"/>
      <c r="B81" s="29" t="n"/>
      <c r="C81" s="29" t="n"/>
      <c r="D81" s="2" t="n"/>
      <c r="E81" s="2" t="n"/>
      <c r="F81" s="4" t="n"/>
      <c r="G81" s="2" t="n"/>
      <c r="H81" s="4" t="n"/>
      <c r="I81" s="4" t="n"/>
      <c r="J81" s="2" t="n"/>
      <c r="K81" s="4" t="n"/>
      <c r="L81" s="2" t="n"/>
      <c r="M81" s="5" t="n"/>
      <c r="N81" s="5" t="n"/>
      <c r="O81" s="8">
        <f>IF(E81="","",IF(E81="Compraventa",M81,N81*1))</f>
        <v/>
      </c>
      <c r="P81" s="7" t="n"/>
      <c r="Q81" s="8">
        <f>IF(O81="","",O81*P81)</f>
        <v/>
      </c>
      <c r="R81" s="7" t="n"/>
      <c r="S81" s="8">
        <f>IF(Q81="","",Q81*R81)</f>
        <v/>
      </c>
      <c r="T81" s="7" t="n"/>
      <c r="U81" s="8">
        <f>IF(Q81="","",Q81*T81)</f>
        <v/>
      </c>
      <c r="V81" s="8">
        <f>IF(Q81="","",Q81+S81-U81)</f>
        <v/>
      </c>
      <c r="W81" s="29" t="n"/>
      <c r="X81" s="29" t="n"/>
      <c r="Y81" s="2" t="n"/>
      <c r="Z81" s="5" t="n"/>
      <c r="AA81" s="8">
        <f>IF(Q81="","",IFERROR(Q81*VLOOKUP(L81,'Configuración'!$A$2:$B$5,2,FALSE),0))</f>
        <v/>
      </c>
      <c r="AB81" s="8">
        <f>IF(Q81="","",Q81-Z81-AA81)</f>
        <v/>
      </c>
      <c r="AC81" s="4" t="n"/>
    </row>
    <row r="82" ht="22" customHeight="1">
      <c r="A82" s="2" t="n"/>
      <c r="B82" s="29" t="n"/>
      <c r="C82" s="29" t="n"/>
      <c r="D82" s="2" t="n"/>
      <c r="E82" s="2" t="n"/>
      <c r="F82" s="4" t="n"/>
      <c r="G82" s="2" t="n"/>
      <c r="H82" s="4" t="n"/>
      <c r="I82" s="4" t="n"/>
      <c r="J82" s="2" t="n"/>
      <c r="K82" s="4" t="n"/>
      <c r="L82" s="2" t="n"/>
      <c r="M82" s="5" t="n"/>
      <c r="N82" s="5" t="n"/>
      <c r="O82" s="6">
        <f>IF(E82="","",IF(E82="Compraventa",M82,N82*1))</f>
        <v/>
      </c>
      <c r="P82" s="7" t="n"/>
      <c r="Q82" s="6">
        <f>IF(O82="","",O82*P82)</f>
        <v/>
      </c>
      <c r="R82" s="7" t="n"/>
      <c r="S82" s="6">
        <f>IF(Q82="","",Q82*R82)</f>
        <v/>
      </c>
      <c r="T82" s="7" t="n"/>
      <c r="U82" s="6">
        <f>IF(Q82="","",Q82*T82)</f>
        <v/>
      </c>
      <c r="V82" s="6">
        <f>IF(Q82="","",Q82+S82-U82)</f>
        <v/>
      </c>
      <c r="W82" s="29" t="n"/>
      <c r="X82" s="29" t="n"/>
      <c r="Y82" s="2" t="n"/>
      <c r="Z82" s="5" t="n"/>
      <c r="AA82" s="6">
        <f>IF(Q82="","",IFERROR(Q82*VLOOKUP(L82,'Configuración'!$A$2:$B$5,2,FALSE),0))</f>
        <v/>
      </c>
      <c r="AB82" s="6">
        <f>IF(Q82="","",Q82-Z82-AA82)</f>
        <v/>
      </c>
      <c r="AC82" s="4" t="n"/>
    </row>
    <row r="83" ht="22" customHeight="1">
      <c r="A83" s="2" t="n"/>
      <c r="B83" s="29" t="n"/>
      <c r="C83" s="29" t="n"/>
      <c r="D83" s="2" t="n"/>
      <c r="E83" s="2" t="n"/>
      <c r="F83" s="4" t="n"/>
      <c r="G83" s="2" t="n"/>
      <c r="H83" s="4" t="n"/>
      <c r="I83" s="4" t="n"/>
      <c r="J83" s="2" t="n"/>
      <c r="K83" s="4" t="n"/>
      <c r="L83" s="2" t="n"/>
      <c r="M83" s="5" t="n"/>
      <c r="N83" s="5" t="n"/>
      <c r="O83" s="8">
        <f>IF(E83="","",IF(E83="Compraventa",M83,N83*1))</f>
        <v/>
      </c>
      <c r="P83" s="7" t="n"/>
      <c r="Q83" s="8">
        <f>IF(O83="","",O83*P83)</f>
        <v/>
      </c>
      <c r="R83" s="7" t="n"/>
      <c r="S83" s="8">
        <f>IF(Q83="","",Q83*R83)</f>
        <v/>
      </c>
      <c r="T83" s="7" t="n"/>
      <c r="U83" s="8">
        <f>IF(Q83="","",Q83*T83)</f>
        <v/>
      </c>
      <c r="V83" s="8">
        <f>IF(Q83="","",Q83+S83-U83)</f>
        <v/>
      </c>
      <c r="W83" s="29" t="n"/>
      <c r="X83" s="29" t="n"/>
      <c r="Y83" s="2" t="n"/>
      <c r="Z83" s="5" t="n"/>
      <c r="AA83" s="8">
        <f>IF(Q83="","",IFERROR(Q83*VLOOKUP(L83,'Configuración'!$A$2:$B$5,2,FALSE),0))</f>
        <v/>
      </c>
      <c r="AB83" s="8">
        <f>IF(Q83="","",Q83-Z83-AA83)</f>
        <v/>
      </c>
      <c r="AC83" s="4" t="n"/>
    </row>
    <row r="84" ht="22" customHeight="1">
      <c r="A84" s="2" t="n"/>
      <c r="B84" s="29" t="n"/>
      <c r="C84" s="29" t="n"/>
      <c r="D84" s="2" t="n"/>
      <c r="E84" s="2" t="n"/>
      <c r="F84" s="4" t="n"/>
      <c r="G84" s="2" t="n"/>
      <c r="H84" s="4" t="n"/>
      <c r="I84" s="4" t="n"/>
      <c r="J84" s="2" t="n"/>
      <c r="K84" s="4" t="n"/>
      <c r="L84" s="2" t="n"/>
      <c r="M84" s="5" t="n"/>
      <c r="N84" s="5" t="n"/>
      <c r="O84" s="6">
        <f>IF(E84="","",IF(E84="Compraventa",M84,N84*1))</f>
        <v/>
      </c>
      <c r="P84" s="7" t="n"/>
      <c r="Q84" s="6">
        <f>IF(O84="","",O84*P84)</f>
        <v/>
      </c>
      <c r="R84" s="7" t="n"/>
      <c r="S84" s="6">
        <f>IF(Q84="","",Q84*R84)</f>
        <v/>
      </c>
      <c r="T84" s="7" t="n"/>
      <c r="U84" s="6">
        <f>IF(Q84="","",Q84*T84)</f>
        <v/>
      </c>
      <c r="V84" s="6">
        <f>IF(Q84="","",Q84+S84-U84)</f>
        <v/>
      </c>
      <c r="W84" s="29" t="n"/>
      <c r="X84" s="29" t="n"/>
      <c r="Y84" s="2" t="n"/>
      <c r="Z84" s="5" t="n"/>
      <c r="AA84" s="6">
        <f>IF(Q84="","",IFERROR(Q84*VLOOKUP(L84,'Configuración'!$A$2:$B$5,2,FALSE),0))</f>
        <v/>
      </c>
      <c r="AB84" s="6">
        <f>IF(Q84="","",Q84-Z84-AA84)</f>
        <v/>
      </c>
      <c r="AC84" s="4" t="n"/>
    </row>
    <row r="85" ht="22" customHeight="1">
      <c r="A85" s="2" t="n"/>
      <c r="B85" s="29" t="n"/>
      <c r="C85" s="29" t="n"/>
      <c r="D85" s="2" t="n"/>
      <c r="E85" s="2" t="n"/>
      <c r="F85" s="4" t="n"/>
      <c r="G85" s="2" t="n"/>
      <c r="H85" s="4" t="n"/>
      <c r="I85" s="4" t="n"/>
      <c r="J85" s="2" t="n"/>
      <c r="K85" s="4" t="n"/>
      <c r="L85" s="2" t="n"/>
      <c r="M85" s="5" t="n"/>
      <c r="N85" s="5" t="n"/>
      <c r="O85" s="8">
        <f>IF(E85="","",IF(E85="Compraventa",M85,N85*1))</f>
        <v/>
      </c>
      <c r="P85" s="7" t="n"/>
      <c r="Q85" s="8">
        <f>IF(O85="","",O85*P85)</f>
        <v/>
      </c>
      <c r="R85" s="7" t="n"/>
      <c r="S85" s="8">
        <f>IF(Q85="","",Q85*R85)</f>
        <v/>
      </c>
      <c r="T85" s="7" t="n"/>
      <c r="U85" s="8">
        <f>IF(Q85="","",Q85*T85)</f>
        <v/>
      </c>
      <c r="V85" s="8">
        <f>IF(Q85="","",Q85+S85-U85)</f>
        <v/>
      </c>
      <c r="W85" s="29" t="n"/>
      <c r="X85" s="29" t="n"/>
      <c r="Y85" s="2" t="n"/>
      <c r="Z85" s="5" t="n"/>
      <c r="AA85" s="8">
        <f>IF(Q85="","",IFERROR(Q85*VLOOKUP(L85,'Configuración'!$A$2:$B$5,2,FALSE),0))</f>
        <v/>
      </c>
      <c r="AB85" s="8">
        <f>IF(Q85="","",Q85-Z85-AA85)</f>
        <v/>
      </c>
      <c r="AC85" s="4" t="n"/>
    </row>
    <row r="86" ht="22" customHeight="1">
      <c r="A86" s="2" t="n"/>
      <c r="B86" s="29" t="n"/>
      <c r="C86" s="29" t="n"/>
      <c r="D86" s="2" t="n"/>
      <c r="E86" s="2" t="n"/>
      <c r="F86" s="4" t="n"/>
      <c r="G86" s="2" t="n"/>
      <c r="H86" s="4" t="n"/>
      <c r="I86" s="4" t="n"/>
      <c r="J86" s="2" t="n"/>
      <c r="K86" s="4" t="n"/>
      <c r="L86" s="2" t="n"/>
      <c r="M86" s="5" t="n"/>
      <c r="N86" s="5" t="n"/>
      <c r="O86" s="6">
        <f>IF(E86="","",IF(E86="Compraventa",M86,N86*1))</f>
        <v/>
      </c>
      <c r="P86" s="7" t="n"/>
      <c r="Q86" s="6">
        <f>IF(O86="","",O86*P86)</f>
        <v/>
      </c>
      <c r="R86" s="7" t="n"/>
      <c r="S86" s="6">
        <f>IF(Q86="","",Q86*R86)</f>
        <v/>
      </c>
      <c r="T86" s="7" t="n"/>
      <c r="U86" s="6">
        <f>IF(Q86="","",Q86*T86)</f>
        <v/>
      </c>
      <c r="V86" s="6">
        <f>IF(Q86="","",Q86+S86-U86)</f>
        <v/>
      </c>
      <c r="W86" s="29" t="n"/>
      <c r="X86" s="29" t="n"/>
      <c r="Y86" s="2" t="n"/>
      <c r="Z86" s="5" t="n"/>
      <c r="AA86" s="6">
        <f>IF(Q86="","",IFERROR(Q86*VLOOKUP(L86,'Configuración'!$A$2:$B$5,2,FALSE),0))</f>
        <v/>
      </c>
      <c r="AB86" s="6">
        <f>IF(Q86="","",Q86-Z86-AA86)</f>
        <v/>
      </c>
      <c r="AC86" s="4" t="n"/>
    </row>
    <row r="87" ht="22" customHeight="1">
      <c r="A87" s="2" t="n"/>
      <c r="B87" s="29" t="n"/>
      <c r="C87" s="29" t="n"/>
      <c r="D87" s="2" t="n"/>
      <c r="E87" s="2" t="n"/>
      <c r="F87" s="4" t="n"/>
      <c r="G87" s="2" t="n"/>
      <c r="H87" s="4" t="n"/>
      <c r="I87" s="4" t="n"/>
      <c r="J87" s="2" t="n"/>
      <c r="K87" s="4" t="n"/>
      <c r="L87" s="2" t="n"/>
      <c r="M87" s="5" t="n"/>
      <c r="N87" s="5" t="n"/>
      <c r="O87" s="8">
        <f>IF(E87="","",IF(E87="Compraventa",M87,N87*1))</f>
        <v/>
      </c>
      <c r="P87" s="7" t="n"/>
      <c r="Q87" s="8">
        <f>IF(O87="","",O87*P87)</f>
        <v/>
      </c>
      <c r="R87" s="7" t="n"/>
      <c r="S87" s="8">
        <f>IF(Q87="","",Q87*R87)</f>
        <v/>
      </c>
      <c r="T87" s="7" t="n"/>
      <c r="U87" s="8">
        <f>IF(Q87="","",Q87*T87)</f>
        <v/>
      </c>
      <c r="V87" s="8">
        <f>IF(Q87="","",Q87+S87-U87)</f>
        <v/>
      </c>
      <c r="W87" s="29" t="n"/>
      <c r="X87" s="29" t="n"/>
      <c r="Y87" s="2" t="n"/>
      <c r="Z87" s="5" t="n"/>
      <c r="AA87" s="8">
        <f>IF(Q87="","",IFERROR(Q87*VLOOKUP(L87,'Configuración'!$A$2:$B$5,2,FALSE),0))</f>
        <v/>
      </c>
      <c r="AB87" s="8">
        <f>IF(Q87="","",Q87-Z87-AA87)</f>
        <v/>
      </c>
      <c r="AC87" s="4" t="n"/>
    </row>
    <row r="88" ht="22" customHeight="1">
      <c r="A88" s="2" t="n"/>
      <c r="B88" s="29" t="n"/>
      <c r="C88" s="29" t="n"/>
      <c r="D88" s="2" t="n"/>
      <c r="E88" s="2" t="n"/>
      <c r="F88" s="4" t="n"/>
      <c r="G88" s="2" t="n"/>
      <c r="H88" s="4" t="n"/>
      <c r="I88" s="4" t="n"/>
      <c r="J88" s="2" t="n"/>
      <c r="K88" s="4" t="n"/>
      <c r="L88" s="2" t="n"/>
      <c r="M88" s="5" t="n"/>
      <c r="N88" s="5" t="n"/>
      <c r="O88" s="6">
        <f>IF(E88="","",IF(E88="Compraventa",M88,N88*1))</f>
        <v/>
      </c>
      <c r="P88" s="7" t="n"/>
      <c r="Q88" s="6">
        <f>IF(O88="","",O88*P88)</f>
        <v/>
      </c>
      <c r="R88" s="7" t="n"/>
      <c r="S88" s="6">
        <f>IF(Q88="","",Q88*R88)</f>
        <v/>
      </c>
      <c r="T88" s="7" t="n"/>
      <c r="U88" s="6">
        <f>IF(Q88="","",Q88*T88)</f>
        <v/>
      </c>
      <c r="V88" s="6">
        <f>IF(Q88="","",Q88+S88-U88)</f>
        <v/>
      </c>
      <c r="W88" s="29" t="n"/>
      <c r="X88" s="29" t="n"/>
      <c r="Y88" s="2" t="n"/>
      <c r="Z88" s="5" t="n"/>
      <c r="AA88" s="6">
        <f>IF(Q88="","",IFERROR(Q88*VLOOKUP(L88,'Configuración'!$A$2:$B$5,2,FALSE),0))</f>
        <v/>
      </c>
      <c r="AB88" s="6">
        <f>IF(Q88="","",Q88-Z88-AA88)</f>
        <v/>
      </c>
      <c r="AC88" s="4" t="n"/>
    </row>
    <row r="89" ht="22" customHeight="1">
      <c r="A89" s="2" t="n"/>
      <c r="B89" s="29" t="n"/>
      <c r="C89" s="29" t="n"/>
      <c r="D89" s="2" t="n"/>
      <c r="E89" s="2" t="n"/>
      <c r="F89" s="4" t="n"/>
      <c r="G89" s="2" t="n"/>
      <c r="H89" s="4" t="n"/>
      <c r="I89" s="4" t="n"/>
      <c r="J89" s="2" t="n"/>
      <c r="K89" s="4" t="n"/>
      <c r="L89" s="2" t="n"/>
      <c r="M89" s="5" t="n"/>
      <c r="N89" s="5" t="n"/>
      <c r="O89" s="8">
        <f>IF(E89="","",IF(E89="Compraventa",M89,N89*1))</f>
        <v/>
      </c>
      <c r="P89" s="7" t="n"/>
      <c r="Q89" s="8">
        <f>IF(O89="","",O89*P89)</f>
        <v/>
      </c>
      <c r="R89" s="7" t="n"/>
      <c r="S89" s="8">
        <f>IF(Q89="","",Q89*R89)</f>
        <v/>
      </c>
      <c r="T89" s="7" t="n"/>
      <c r="U89" s="8">
        <f>IF(Q89="","",Q89*T89)</f>
        <v/>
      </c>
      <c r="V89" s="8">
        <f>IF(Q89="","",Q89+S89-U89)</f>
        <v/>
      </c>
      <c r="W89" s="29" t="n"/>
      <c r="X89" s="29" t="n"/>
      <c r="Y89" s="2" t="n"/>
      <c r="Z89" s="5" t="n"/>
      <c r="AA89" s="8">
        <f>IF(Q89="","",IFERROR(Q89*VLOOKUP(L89,'Configuración'!$A$2:$B$5,2,FALSE),0))</f>
        <v/>
      </c>
      <c r="AB89" s="8">
        <f>IF(Q89="","",Q89-Z89-AA89)</f>
        <v/>
      </c>
      <c r="AC89" s="4" t="n"/>
    </row>
    <row r="90" ht="22" customHeight="1">
      <c r="A90" s="2" t="n"/>
      <c r="B90" s="29" t="n"/>
      <c r="C90" s="29" t="n"/>
      <c r="D90" s="2" t="n"/>
      <c r="E90" s="2" t="n"/>
      <c r="F90" s="4" t="n"/>
      <c r="G90" s="2" t="n"/>
      <c r="H90" s="4" t="n"/>
      <c r="I90" s="4" t="n"/>
      <c r="J90" s="2" t="n"/>
      <c r="K90" s="4" t="n"/>
      <c r="L90" s="2" t="n"/>
      <c r="M90" s="5" t="n"/>
      <c r="N90" s="5" t="n"/>
      <c r="O90" s="6">
        <f>IF(E90="","",IF(E90="Compraventa",M90,N90*1))</f>
        <v/>
      </c>
      <c r="P90" s="7" t="n"/>
      <c r="Q90" s="6">
        <f>IF(O90="","",O90*P90)</f>
        <v/>
      </c>
      <c r="R90" s="7" t="n"/>
      <c r="S90" s="6">
        <f>IF(Q90="","",Q90*R90)</f>
        <v/>
      </c>
      <c r="T90" s="7" t="n"/>
      <c r="U90" s="6">
        <f>IF(Q90="","",Q90*T90)</f>
        <v/>
      </c>
      <c r="V90" s="6">
        <f>IF(Q90="","",Q90+S90-U90)</f>
        <v/>
      </c>
      <c r="W90" s="29" t="n"/>
      <c r="X90" s="29" t="n"/>
      <c r="Y90" s="2" t="n"/>
      <c r="Z90" s="5" t="n"/>
      <c r="AA90" s="6">
        <f>IF(Q90="","",IFERROR(Q90*VLOOKUP(L90,'Configuración'!$A$2:$B$5,2,FALSE),0))</f>
        <v/>
      </c>
      <c r="AB90" s="6">
        <f>IF(Q90="","",Q90-Z90-AA90)</f>
        <v/>
      </c>
      <c r="AC90" s="4" t="n"/>
    </row>
    <row r="91" ht="22" customHeight="1">
      <c r="A91" s="2" t="n"/>
      <c r="B91" s="29" t="n"/>
      <c r="C91" s="29" t="n"/>
      <c r="D91" s="2" t="n"/>
      <c r="E91" s="2" t="n"/>
      <c r="F91" s="4" t="n"/>
      <c r="G91" s="2" t="n"/>
      <c r="H91" s="4" t="n"/>
      <c r="I91" s="4" t="n"/>
      <c r="J91" s="2" t="n"/>
      <c r="K91" s="4" t="n"/>
      <c r="L91" s="2" t="n"/>
      <c r="M91" s="5" t="n"/>
      <c r="N91" s="5" t="n"/>
      <c r="O91" s="8">
        <f>IF(E91="","",IF(E91="Compraventa",M91,N91*1))</f>
        <v/>
      </c>
      <c r="P91" s="7" t="n"/>
      <c r="Q91" s="8">
        <f>IF(O91="","",O91*P91)</f>
        <v/>
      </c>
      <c r="R91" s="7" t="n"/>
      <c r="S91" s="8">
        <f>IF(Q91="","",Q91*R91)</f>
        <v/>
      </c>
      <c r="T91" s="7" t="n"/>
      <c r="U91" s="8">
        <f>IF(Q91="","",Q91*T91)</f>
        <v/>
      </c>
      <c r="V91" s="8">
        <f>IF(Q91="","",Q91+S91-U91)</f>
        <v/>
      </c>
      <c r="W91" s="29" t="n"/>
      <c r="X91" s="29" t="n"/>
      <c r="Y91" s="2" t="n"/>
      <c r="Z91" s="5" t="n"/>
      <c r="AA91" s="8">
        <f>IF(Q91="","",IFERROR(Q91*VLOOKUP(L91,'Configuración'!$A$2:$B$5,2,FALSE),0))</f>
        <v/>
      </c>
      <c r="AB91" s="8">
        <f>IF(Q91="","",Q91-Z91-AA91)</f>
        <v/>
      </c>
      <c r="AC91" s="4" t="n"/>
    </row>
    <row r="92" ht="22" customHeight="1">
      <c r="A92" s="2" t="n"/>
      <c r="B92" s="29" t="n"/>
      <c r="C92" s="29" t="n"/>
      <c r="D92" s="2" t="n"/>
      <c r="E92" s="2" t="n"/>
      <c r="F92" s="4" t="n"/>
      <c r="G92" s="2" t="n"/>
      <c r="H92" s="4" t="n"/>
      <c r="I92" s="4" t="n"/>
      <c r="J92" s="2" t="n"/>
      <c r="K92" s="4" t="n"/>
      <c r="L92" s="2" t="n"/>
      <c r="M92" s="5" t="n"/>
      <c r="N92" s="5" t="n"/>
      <c r="O92" s="6">
        <f>IF(E92="","",IF(E92="Compraventa",M92,N92*1))</f>
        <v/>
      </c>
      <c r="P92" s="7" t="n"/>
      <c r="Q92" s="6">
        <f>IF(O92="","",O92*P92)</f>
        <v/>
      </c>
      <c r="R92" s="7" t="n"/>
      <c r="S92" s="6">
        <f>IF(Q92="","",Q92*R92)</f>
        <v/>
      </c>
      <c r="T92" s="7" t="n"/>
      <c r="U92" s="6">
        <f>IF(Q92="","",Q92*T92)</f>
        <v/>
      </c>
      <c r="V92" s="6">
        <f>IF(Q92="","",Q92+S92-U92)</f>
        <v/>
      </c>
      <c r="W92" s="29" t="n"/>
      <c r="X92" s="29" t="n"/>
      <c r="Y92" s="2" t="n"/>
      <c r="Z92" s="5" t="n"/>
      <c r="AA92" s="6">
        <f>IF(Q92="","",IFERROR(Q92*VLOOKUP(L92,'Configuración'!$A$2:$B$5,2,FALSE),0))</f>
        <v/>
      </c>
      <c r="AB92" s="6">
        <f>IF(Q92="","",Q92-Z92-AA92)</f>
        <v/>
      </c>
      <c r="AC92" s="4" t="n"/>
    </row>
    <row r="93" ht="22" customHeight="1">
      <c r="A93" s="2" t="n"/>
      <c r="B93" s="29" t="n"/>
      <c r="C93" s="29" t="n"/>
      <c r="D93" s="2" t="n"/>
      <c r="E93" s="2" t="n"/>
      <c r="F93" s="4" t="n"/>
      <c r="G93" s="2" t="n"/>
      <c r="H93" s="4" t="n"/>
      <c r="I93" s="4" t="n"/>
      <c r="J93" s="2" t="n"/>
      <c r="K93" s="4" t="n"/>
      <c r="L93" s="2" t="n"/>
      <c r="M93" s="5" t="n"/>
      <c r="N93" s="5" t="n"/>
      <c r="O93" s="8">
        <f>IF(E93="","",IF(E93="Compraventa",M93,N93*1))</f>
        <v/>
      </c>
      <c r="P93" s="7" t="n"/>
      <c r="Q93" s="8">
        <f>IF(O93="","",O93*P93)</f>
        <v/>
      </c>
      <c r="R93" s="7" t="n"/>
      <c r="S93" s="8">
        <f>IF(Q93="","",Q93*R93)</f>
        <v/>
      </c>
      <c r="T93" s="7" t="n"/>
      <c r="U93" s="8">
        <f>IF(Q93="","",Q93*T93)</f>
        <v/>
      </c>
      <c r="V93" s="8">
        <f>IF(Q93="","",Q93+S93-U93)</f>
        <v/>
      </c>
      <c r="W93" s="29" t="n"/>
      <c r="X93" s="29" t="n"/>
      <c r="Y93" s="2" t="n"/>
      <c r="Z93" s="5" t="n"/>
      <c r="AA93" s="8">
        <f>IF(Q93="","",IFERROR(Q93*VLOOKUP(L93,'Configuración'!$A$2:$B$5,2,FALSE),0))</f>
        <v/>
      </c>
      <c r="AB93" s="8">
        <f>IF(Q93="","",Q93-Z93-AA93)</f>
        <v/>
      </c>
      <c r="AC93" s="4" t="n"/>
    </row>
    <row r="94" ht="22" customHeight="1">
      <c r="A94" s="2" t="n"/>
      <c r="B94" s="29" t="n"/>
      <c r="C94" s="29" t="n"/>
      <c r="D94" s="2" t="n"/>
      <c r="E94" s="2" t="n"/>
      <c r="F94" s="4" t="n"/>
      <c r="G94" s="2" t="n"/>
      <c r="H94" s="4" t="n"/>
      <c r="I94" s="4" t="n"/>
      <c r="J94" s="2" t="n"/>
      <c r="K94" s="4" t="n"/>
      <c r="L94" s="2" t="n"/>
      <c r="M94" s="5" t="n"/>
      <c r="N94" s="5" t="n"/>
      <c r="O94" s="6">
        <f>IF(E94="","",IF(E94="Compraventa",M94,N94*1))</f>
        <v/>
      </c>
      <c r="P94" s="7" t="n"/>
      <c r="Q94" s="6">
        <f>IF(O94="","",O94*P94)</f>
        <v/>
      </c>
      <c r="R94" s="7" t="n"/>
      <c r="S94" s="6">
        <f>IF(Q94="","",Q94*R94)</f>
        <v/>
      </c>
      <c r="T94" s="7" t="n"/>
      <c r="U94" s="6">
        <f>IF(Q94="","",Q94*T94)</f>
        <v/>
      </c>
      <c r="V94" s="6">
        <f>IF(Q94="","",Q94+S94-U94)</f>
        <v/>
      </c>
      <c r="W94" s="29" t="n"/>
      <c r="X94" s="29" t="n"/>
      <c r="Y94" s="2" t="n"/>
      <c r="Z94" s="5" t="n"/>
      <c r="AA94" s="6">
        <f>IF(Q94="","",IFERROR(Q94*VLOOKUP(L94,'Configuración'!$A$2:$B$5,2,FALSE),0))</f>
        <v/>
      </c>
      <c r="AB94" s="6">
        <f>IF(Q94="","",Q94-Z94-AA94)</f>
        <v/>
      </c>
      <c r="AC94" s="4" t="n"/>
    </row>
    <row r="95" ht="22" customHeight="1">
      <c r="A95" s="2" t="n"/>
      <c r="B95" s="29" t="n"/>
      <c r="C95" s="29" t="n"/>
      <c r="D95" s="2" t="n"/>
      <c r="E95" s="2" t="n"/>
      <c r="F95" s="4" t="n"/>
      <c r="G95" s="2" t="n"/>
      <c r="H95" s="4" t="n"/>
      <c r="I95" s="4" t="n"/>
      <c r="J95" s="2" t="n"/>
      <c r="K95" s="4" t="n"/>
      <c r="L95" s="2" t="n"/>
      <c r="M95" s="5" t="n"/>
      <c r="N95" s="5" t="n"/>
      <c r="O95" s="8">
        <f>IF(E95="","",IF(E95="Compraventa",M95,N95*1))</f>
        <v/>
      </c>
      <c r="P95" s="7" t="n"/>
      <c r="Q95" s="8">
        <f>IF(O95="","",O95*P95)</f>
        <v/>
      </c>
      <c r="R95" s="7" t="n"/>
      <c r="S95" s="8">
        <f>IF(Q95="","",Q95*R95)</f>
        <v/>
      </c>
      <c r="T95" s="7" t="n"/>
      <c r="U95" s="8">
        <f>IF(Q95="","",Q95*T95)</f>
        <v/>
      </c>
      <c r="V95" s="8">
        <f>IF(Q95="","",Q95+S95-U95)</f>
        <v/>
      </c>
      <c r="W95" s="29" t="n"/>
      <c r="X95" s="29" t="n"/>
      <c r="Y95" s="2" t="n"/>
      <c r="Z95" s="5" t="n"/>
      <c r="AA95" s="8">
        <f>IF(Q95="","",IFERROR(Q95*VLOOKUP(L95,'Configuración'!$A$2:$B$5,2,FALSE),0))</f>
        <v/>
      </c>
      <c r="AB95" s="8">
        <f>IF(Q95="","",Q95-Z95-AA95)</f>
        <v/>
      </c>
      <c r="AC95" s="4" t="n"/>
    </row>
    <row r="96" ht="22" customHeight="1">
      <c r="A96" s="2" t="n"/>
      <c r="B96" s="29" t="n"/>
      <c r="C96" s="29" t="n"/>
      <c r="D96" s="2" t="n"/>
      <c r="E96" s="2" t="n"/>
      <c r="F96" s="4" t="n"/>
      <c r="G96" s="2" t="n"/>
      <c r="H96" s="4" t="n"/>
      <c r="I96" s="4" t="n"/>
      <c r="J96" s="2" t="n"/>
      <c r="K96" s="4" t="n"/>
      <c r="L96" s="2" t="n"/>
      <c r="M96" s="5" t="n"/>
      <c r="N96" s="5" t="n"/>
      <c r="O96" s="6">
        <f>IF(E96="","",IF(E96="Compraventa",M96,N96*1))</f>
        <v/>
      </c>
      <c r="P96" s="7" t="n"/>
      <c r="Q96" s="6">
        <f>IF(O96="","",O96*P96)</f>
        <v/>
      </c>
      <c r="R96" s="7" t="n"/>
      <c r="S96" s="6">
        <f>IF(Q96="","",Q96*R96)</f>
        <v/>
      </c>
      <c r="T96" s="7" t="n"/>
      <c r="U96" s="6">
        <f>IF(Q96="","",Q96*T96)</f>
        <v/>
      </c>
      <c r="V96" s="6">
        <f>IF(Q96="","",Q96+S96-U96)</f>
        <v/>
      </c>
      <c r="W96" s="29" t="n"/>
      <c r="X96" s="29" t="n"/>
      <c r="Y96" s="2" t="n"/>
      <c r="Z96" s="5" t="n"/>
      <c r="AA96" s="6">
        <f>IF(Q96="","",IFERROR(Q96*VLOOKUP(L96,'Configuración'!$A$2:$B$5,2,FALSE),0))</f>
        <v/>
      </c>
      <c r="AB96" s="6">
        <f>IF(Q96="","",Q96-Z96-AA96)</f>
        <v/>
      </c>
      <c r="AC96" s="4" t="n"/>
    </row>
    <row r="97" ht="22" customHeight="1">
      <c r="A97" s="2" t="n"/>
      <c r="B97" s="29" t="n"/>
      <c r="C97" s="29" t="n"/>
      <c r="D97" s="2" t="n"/>
      <c r="E97" s="2" t="n"/>
      <c r="F97" s="4" t="n"/>
      <c r="G97" s="2" t="n"/>
      <c r="H97" s="4" t="n"/>
      <c r="I97" s="4" t="n"/>
      <c r="J97" s="2" t="n"/>
      <c r="K97" s="4" t="n"/>
      <c r="L97" s="2" t="n"/>
      <c r="M97" s="5" t="n"/>
      <c r="N97" s="5" t="n"/>
      <c r="O97" s="8">
        <f>IF(E97="","",IF(E97="Compraventa",M97,N97*1))</f>
        <v/>
      </c>
      <c r="P97" s="7" t="n"/>
      <c r="Q97" s="8">
        <f>IF(O97="","",O97*P97)</f>
        <v/>
      </c>
      <c r="R97" s="7" t="n"/>
      <c r="S97" s="8">
        <f>IF(Q97="","",Q97*R97)</f>
        <v/>
      </c>
      <c r="T97" s="7" t="n"/>
      <c r="U97" s="8">
        <f>IF(Q97="","",Q97*T97)</f>
        <v/>
      </c>
      <c r="V97" s="8">
        <f>IF(Q97="","",Q97+S97-U97)</f>
        <v/>
      </c>
      <c r="W97" s="29" t="n"/>
      <c r="X97" s="29" t="n"/>
      <c r="Y97" s="2" t="n"/>
      <c r="Z97" s="5" t="n"/>
      <c r="AA97" s="8">
        <f>IF(Q97="","",IFERROR(Q97*VLOOKUP(L97,'Configuración'!$A$2:$B$5,2,FALSE),0))</f>
        <v/>
      </c>
      <c r="AB97" s="8">
        <f>IF(Q97="","",Q97-Z97-AA97)</f>
        <v/>
      </c>
      <c r="AC97" s="4" t="n"/>
    </row>
    <row r="98" ht="22" customHeight="1">
      <c r="A98" s="2" t="n"/>
      <c r="B98" s="29" t="n"/>
      <c r="C98" s="29" t="n"/>
      <c r="D98" s="2" t="n"/>
      <c r="E98" s="2" t="n"/>
      <c r="F98" s="4" t="n"/>
      <c r="G98" s="2" t="n"/>
      <c r="H98" s="4" t="n"/>
      <c r="I98" s="4" t="n"/>
      <c r="J98" s="2" t="n"/>
      <c r="K98" s="4" t="n"/>
      <c r="L98" s="2" t="n"/>
      <c r="M98" s="5" t="n"/>
      <c r="N98" s="5" t="n"/>
      <c r="O98" s="6">
        <f>IF(E98="","",IF(E98="Compraventa",M98,N98*1))</f>
        <v/>
      </c>
      <c r="P98" s="7" t="n"/>
      <c r="Q98" s="6">
        <f>IF(O98="","",O98*P98)</f>
        <v/>
      </c>
      <c r="R98" s="7" t="n"/>
      <c r="S98" s="6">
        <f>IF(Q98="","",Q98*R98)</f>
        <v/>
      </c>
      <c r="T98" s="7" t="n"/>
      <c r="U98" s="6">
        <f>IF(Q98="","",Q98*T98)</f>
        <v/>
      </c>
      <c r="V98" s="6">
        <f>IF(Q98="","",Q98+S98-U98)</f>
        <v/>
      </c>
      <c r="W98" s="29" t="n"/>
      <c r="X98" s="29" t="n"/>
      <c r="Y98" s="2" t="n"/>
      <c r="Z98" s="5" t="n"/>
      <c r="AA98" s="6">
        <f>IF(Q98="","",IFERROR(Q98*VLOOKUP(L98,'Configuración'!$A$2:$B$5,2,FALSE),0))</f>
        <v/>
      </c>
      <c r="AB98" s="6">
        <f>IF(Q98="","",Q98-Z98-AA98)</f>
        <v/>
      </c>
      <c r="AC98" s="4" t="n"/>
    </row>
    <row r="99" ht="22" customHeight="1">
      <c r="A99" s="2" t="n"/>
      <c r="B99" s="29" t="n"/>
      <c r="C99" s="29" t="n"/>
      <c r="D99" s="2" t="n"/>
      <c r="E99" s="2" t="n"/>
      <c r="F99" s="4" t="n"/>
      <c r="G99" s="2" t="n"/>
      <c r="H99" s="4" t="n"/>
      <c r="I99" s="4" t="n"/>
      <c r="J99" s="2" t="n"/>
      <c r="K99" s="4" t="n"/>
      <c r="L99" s="2" t="n"/>
      <c r="M99" s="5" t="n"/>
      <c r="N99" s="5" t="n"/>
      <c r="O99" s="8">
        <f>IF(E99="","",IF(E99="Compraventa",M99,N99*1))</f>
        <v/>
      </c>
      <c r="P99" s="7" t="n"/>
      <c r="Q99" s="8">
        <f>IF(O99="","",O99*P99)</f>
        <v/>
      </c>
      <c r="R99" s="7" t="n"/>
      <c r="S99" s="8">
        <f>IF(Q99="","",Q99*R99)</f>
        <v/>
      </c>
      <c r="T99" s="7" t="n"/>
      <c r="U99" s="8">
        <f>IF(Q99="","",Q99*T99)</f>
        <v/>
      </c>
      <c r="V99" s="8">
        <f>IF(Q99="","",Q99+S99-U99)</f>
        <v/>
      </c>
      <c r="W99" s="29" t="n"/>
      <c r="X99" s="29" t="n"/>
      <c r="Y99" s="2" t="n"/>
      <c r="Z99" s="5" t="n"/>
      <c r="AA99" s="8">
        <f>IF(Q99="","",IFERROR(Q99*VLOOKUP(L99,'Configuración'!$A$2:$B$5,2,FALSE),0))</f>
        <v/>
      </c>
      <c r="AB99" s="8">
        <f>IF(Q99="","",Q99-Z99-AA99)</f>
        <v/>
      </c>
      <c r="AC99" s="4" t="n"/>
    </row>
    <row r="100" ht="22" customHeight="1">
      <c r="A100" s="2" t="n"/>
      <c r="B100" s="29" t="n"/>
      <c r="C100" s="29" t="n"/>
      <c r="D100" s="2" t="n"/>
      <c r="E100" s="2" t="n"/>
      <c r="F100" s="4" t="n"/>
      <c r="G100" s="2" t="n"/>
      <c r="H100" s="4" t="n"/>
      <c r="I100" s="4" t="n"/>
      <c r="J100" s="2" t="n"/>
      <c r="K100" s="4" t="n"/>
      <c r="L100" s="2" t="n"/>
      <c r="M100" s="5" t="n"/>
      <c r="N100" s="5" t="n"/>
      <c r="O100" s="6">
        <f>IF(E100="","",IF(E100="Compraventa",M100,N100*1))</f>
        <v/>
      </c>
      <c r="P100" s="7" t="n"/>
      <c r="Q100" s="6">
        <f>IF(O100="","",O100*P100)</f>
        <v/>
      </c>
      <c r="R100" s="7" t="n"/>
      <c r="S100" s="6">
        <f>IF(Q100="","",Q100*R100)</f>
        <v/>
      </c>
      <c r="T100" s="7" t="n"/>
      <c r="U100" s="6">
        <f>IF(Q100="","",Q100*T100)</f>
        <v/>
      </c>
      <c r="V100" s="6">
        <f>IF(Q100="","",Q100+S100-U100)</f>
        <v/>
      </c>
      <c r="W100" s="29" t="n"/>
      <c r="X100" s="29" t="n"/>
      <c r="Y100" s="2" t="n"/>
      <c r="Z100" s="5" t="n"/>
      <c r="AA100" s="6">
        <f>IF(Q100="","",IFERROR(Q100*VLOOKUP(L100,'Configuración'!$A$2:$B$5,2,FALSE),0))</f>
        <v/>
      </c>
      <c r="AB100" s="6">
        <f>IF(Q100="","",Q100-Z100-AA100)</f>
        <v/>
      </c>
      <c r="AC100" s="4" t="n"/>
    </row>
    <row r="101" ht="22" customHeight="1">
      <c r="A101" s="2" t="n"/>
      <c r="B101" s="29" t="n"/>
      <c r="C101" s="29" t="n"/>
      <c r="D101" s="2" t="n"/>
      <c r="E101" s="2" t="n"/>
      <c r="F101" s="4" t="n"/>
      <c r="G101" s="2" t="n"/>
      <c r="H101" s="4" t="n"/>
      <c r="I101" s="4" t="n"/>
      <c r="J101" s="2" t="n"/>
      <c r="K101" s="4" t="n"/>
      <c r="L101" s="2" t="n"/>
      <c r="M101" s="5" t="n"/>
      <c r="N101" s="5" t="n"/>
      <c r="O101" s="8">
        <f>IF(E101="","",IF(E101="Compraventa",M101,N101*1))</f>
        <v/>
      </c>
      <c r="P101" s="7" t="n"/>
      <c r="Q101" s="8">
        <f>IF(O101="","",O101*P101)</f>
        <v/>
      </c>
      <c r="R101" s="7" t="n"/>
      <c r="S101" s="8">
        <f>IF(Q101="","",Q101*R101)</f>
        <v/>
      </c>
      <c r="T101" s="7" t="n"/>
      <c r="U101" s="8">
        <f>IF(Q101="","",Q101*T101)</f>
        <v/>
      </c>
      <c r="V101" s="8">
        <f>IF(Q101="","",Q101+S101-U101)</f>
        <v/>
      </c>
      <c r="W101" s="29" t="n"/>
      <c r="X101" s="29" t="n"/>
      <c r="Y101" s="2" t="n"/>
      <c r="Z101" s="5" t="n"/>
      <c r="AA101" s="8">
        <f>IF(Q101="","",IFERROR(Q101*VLOOKUP(L101,'Configuración'!$A$2:$B$5,2,FALSE),0))</f>
        <v/>
      </c>
      <c r="AB101" s="8">
        <f>IF(Q101="","",Q101-Z101-AA101)</f>
        <v/>
      </c>
      <c r="AC101" s="4" t="n"/>
    </row>
  </sheetData>
  <autoFilter ref="A1:AC101"/>
  <conditionalFormatting sqref="D2:D101">
    <cfRule type="expression" priority="1" dxfId="0">
      <formula>D2="Cerrada"</formula>
    </cfRule>
    <cfRule type="expression" priority="2" dxfId="1">
      <formula>OR(D2="Captación",D2="En negociación")</formula>
    </cfRule>
  </conditionalFormatting>
  <conditionalFormatting sqref="Y2:Y101">
    <cfRule type="expression" priority="3" dxfId="0">
      <formula>Y2="Cobrado"</formula>
    </cfRule>
    <cfRule type="expression" priority="4" dxfId="2">
      <formula>Y2="Vencido"</formula>
    </cfRule>
    <cfRule type="expression" priority="5" dxfId="1">
      <formula>OR(Y2="Pendiente",Y2="Facturado")</formula>
    </cfRule>
  </conditionalFormatting>
  <conditionalFormatting sqref="AB2:AB101">
    <cfRule type="cellIs" priority="6" operator="lessThan" dxfId="2">
      <formula>0</formula>
    </cfRule>
    <cfRule type="cellIs" priority="7" operator="greaterThan" dxfId="0">
      <formula>0</formula>
    </cfRule>
  </conditionalFormatting>
  <dataValidations count="7">
    <dataValidation sqref="D2:D101" showErrorMessage="1" showInputMessage="1" allowBlank="1" errorTitle="Estado no válido" error="Seleccione un estado de la lista." promptTitle="Estado de la operación" prompt="Seleccione la fase actual de la operación." type="list">
      <formula1>"Captación,En negociación,Cerrada,Cancelada"</formula1>
    </dataValidation>
    <dataValidation sqref="E2:E101" showErrorMessage="1" showInputMessage="1" allowBlank="1" errorTitle="Tipo no válido" error="Seleccione Compraventa o Alquiler." type="list">
      <formula1>"Compraventa,Alquiler"</formula1>
    </dataValidation>
    <dataValidation sqref="L2:L101" showErrorMessage="1" showInputMessage="1" allowBlank="1" errorTitle="Agente no válido" error="Seleccione un agente de la tabla de configuración." type="list">
      <formula1>'Configuración'!$A$2:$A$5</formula1>
    </dataValidation>
    <dataValidation sqref="Y2:Y101" showErrorMessage="1" showInputMessage="1" allowBlank="1" errorTitle="Estado de cobro no válido" error="Seleccione un estado de cobro de la lista." type="list">
      <formula1>"Pendiente,Facturado,Cobrado,Vencido"</formula1>
    </dataValidation>
    <dataValidation sqref="P2:P101" showErrorMessage="1" showInputMessage="1" allowBlank="1" errorTitle="Porcentaje no válido" error="Introduzca un porcentaje entre 0% y 100%." type="decimal" operator="between">
      <formula1>0</formula1>
      <formula2>1</formula2>
    </dataValidation>
    <dataValidation sqref="R2:R101" showErrorMessage="1" showInputMessage="1" allowBlank="1" errorTitle="Porcentaje no válido" error="Introduzca un porcentaje entre 0% y 100%." type="decimal" operator="between">
      <formula1>0</formula1>
      <formula2>1</formula2>
    </dataValidation>
    <dataValidation sqref="T2:T101" showErrorMessage="1" showInputMessage="1" allowBlank="1" errorTitle="Porcentaje no válido" error="Introduzca un porcentaje entre 0% y 100%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6"/>
  <sheetViews>
    <sheetView workbookViewId="0">
      <selection activeCell="A1" sqref="A1"/>
    </sheetView>
  </sheetViews>
  <sheetFormatPr baseColWidth="8" defaultRowHeight="15"/>
  <cols>
    <col width="31" customWidth="1" min="1" max="1"/>
    <col width="19" customWidth="1" min="2" max="2"/>
    <col width="20" customWidth="1" min="3" max="3"/>
    <col width="19" customWidth="1" min="4" max="4"/>
    <col width="4" customWidth="1" min="5" max="5"/>
    <col width="25" customWidth="1" min="6" max="6"/>
    <col width="19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 ht="30" customHeight="1">
      <c r="A1" s="9" t="inlineStr">
        <is>
          <t>Panel de control de honorarios de intermediación inmobiliaria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1" t="n"/>
    </row>
    <row r="2"/>
    <row r="3">
      <c r="A3" s="10" t="inlineStr">
        <is>
          <t>Indicador</t>
        </is>
      </c>
      <c r="B3" s="10" t="inlineStr">
        <is>
          <t>Valor</t>
        </is>
      </c>
    </row>
    <row r="4">
      <c r="A4" s="11" t="inlineStr">
        <is>
          <t>Número total de operaciones</t>
        </is>
      </c>
      <c r="B4" s="12">
        <f>COUNTA('Operaciones'!$A$2:$A$101)</f>
        <v/>
      </c>
    </row>
    <row r="5">
      <c r="A5" s="13" t="inlineStr">
        <is>
          <t>Operaciones cerradas</t>
        </is>
      </c>
      <c r="B5" s="14">
        <f>COUNTIF('Operaciones'!$D$2:$D$101,"Cerrada")</f>
        <v/>
      </c>
    </row>
    <row r="6">
      <c r="A6" s="11" t="inlineStr">
        <is>
          <t>Honorarios facturados</t>
        </is>
      </c>
      <c r="B6" s="15">
        <f>SUM('Operaciones'!$Q$2:$Q$101)</f>
        <v/>
      </c>
    </row>
    <row r="7">
      <c r="A7" s="13" t="inlineStr">
        <is>
          <t>IVA repercutido</t>
        </is>
      </c>
      <c r="B7" s="16">
        <f>SUM('Operaciones'!$S$2:$S$101)</f>
        <v/>
      </c>
    </row>
    <row r="8">
      <c r="A8" s="11" t="inlineStr">
        <is>
          <t>Total cobrado</t>
        </is>
      </c>
      <c r="B8" s="15">
        <f>SUMIF('Operaciones'!$Y$2:$Y$101,"Cobrado",'Operaciones'!$V$2:$V$101)</f>
        <v/>
      </c>
    </row>
    <row r="9">
      <c r="A9" s="13" t="inlineStr">
        <is>
          <t>Total pendiente de cobro</t>
        </is>
      </c>
      <c r="B9" s="16">
        <f>SUMIF('Operaciones'!$Y$2:$Y$101,"Pendiente",'Operaciones'!$V$2:$V$101)+SUMIF('Operaciones'!$Y$2:$Y$101,"Facturado",'Operaciones'!$V$2:$V$101)</f>
        <v/>
      </c>
    </row>
    <row r="10">
      <c r="A10" s="11" t="inlineStr">
        <is>
          <t>Margen neto total</t>
        </is>
      </c>
      <c r="B10" s="15">
        <f>SUM('Operaciones'!$AB$2:$AB$101)</f>
        <v/>
      </c>
    </row>
    <row r="11">
      <c r="A11" s="13" t="inlineStr">
        <is>
          <t>Honorario medio por operación</t>
        </is>
      </c>
      <c r="B11" s="16">
        <f>IFERROR(AVERAGE('Operaciones'!$Q$2:$Q$101),0)</f>
        <v/>
      </c>
    </row>
    <row r="12">
      <c r="A12" s="11" t="inlineStr">
        <is>
          <t>Tasa de cierre</t>
        </is>
      </c>
      <c r="B12" s="17">
        <f>IFERROR(COUNTIF('Operaciones'!$D$2:$D$101,"Cerrada")/COUNTA('Operaciones'!$A$2:$A$101),0)</f>
        <v/>
      </c>
    </row>
    <row r="13"/>
    <row r="14"/>
    <row r="15">
      <c r="A15" s="10" t="inlineStr">
        <is>
          <t>Agente responsable</t>
        </is>
      </c>
      <c r="B15" s="10" t="inlineStr">
        <is>
          <t>Honorarios generados</t>
        </is>
      </c>
      <c r="C15" s="10" t="inlineStr">
        <is>
          <t>Operaciones cerradas</t>
        </is>
      </c>
      <c r="D15" s="10" t="inlineStr">
        <is>
          <t>Comisiones agentes</t>
        </is>
      </c>
      <c r="F15" s="10" t="inlineStr">
        <is>
          <t>Tipo de operación</t>
        </is>
      </c>
      <c r="G15" s="10" t="inlineStr">
        <is>
          <t>Número de operaciones</t>
        </is>
      </c>
    </row>
    <row r="16">
      <c r="A16" s="18" t="inlineStr">
        <is>
          <t>María García</t>
        </is>
      </c>
      <c r="B16" s="15">
        <f>SUMIF('Operaciones'!$L$2:$L$101,A16,'Operaciones'!$Q$2:$Q$101)</f>
        <v/>
      </c>
      <c r="C16" s="19">
        <f>COUNTIFS('Operaciones'!$L$2:$L$101,A16,'Operaciones'!$D$2:$D$101,"Cerrada")</f>
        <v/>
      </c>
      <c r="D16" s="15">
        <f>SUMIF('Operaciones'!$L$2:$L$101,A16,'Operaciones'!$AA$2:$AA$101)</f>
        <v/>
      </c>
      <c r="F16" s="18" t="inlineStr">
        <is>
          <t>Compraventa</t>
        </is>
      </c>
      <c r="G16" s="19">
        <f>COUNTIF('Operaciones'!$E$2:$E$101,F16)</f>
        <v/>
      </c>
    </row>
    <row r="17">
      <c r="A17" s="20" t="inlineStr">
        <is>
          <t>Antonio López</t>
        </is>
      </c>
      <c r="B17" s="16">
        <f>SUMIF('Operaciones'!$L$2:$L$101,A17,'Operaciones'!$Q$2:$Q$101)</f>
        <v/>
      </c>
      <c r="C17" s="21">
        <f>COUNTIFS('Operaciones'!$L$2:$L$101,A17,'Operaciones'!$D$2:$D$101,"Cerrada")</f>
        <v/>
      </c>
      <c r="D17" s="16">
        <f>SUMIF('Operaciones'!$L$2:$L$101,A17,'Operaciones'!$AA$2:$AA$101)</f>
        <v/>
      </c>
      <c r="F17" s="20" t="inlineStr">
        <is>
          <t>Alquiler</t>
        </is>
      </c>
      <c r="G17" s="21">
        <f>COUNTIF('Operaciones'!$E$2:$E$101,F17)</f>
        <v/>
      </c>
    </row>
    <row r="18">
      <c r="A18" s="18" t="inlineStr">
        <is>
          <t>Carmen Ruiz</t>
        </is>
      </c>
      <c r="B18" s="15">
        <f>SUMIF('Operaciones'!$L$2:$L$101,A18,'Operaciones'!$Q$2:$Q$101)</f>
        <v/>
      </c>
      <c r="C18" s="19">
        <f>COUNTIFS('Operaciones'!$L$2:$L$101,A18,'Operaciones'!$D$2:$D$101,"Cerrada")</f>
        <v/>
      </c>
      <c r="D18" s="15">
        <f>SUMIF('Operaciones'!$L$2:$L$101,A18,'Operaciones'!$AA$2:$AA$101)</f>
        <v/>
      </c>
    </row>
    <row r="19">
      <c r="A19" s="20" t="inlineStr">
        <is>
          <t>José Martínez</t>
        </is>
      </c>
      <c r="B19" s="16">
        <f>SUMIF('Operaciones'!$L$2:$L$101,A19,'Operaciones'!$Q$2:$Q$101)</f>
        <v/>
      </c>
      <c r="C19" s="21">
        <f>COUNTIFS('Operaciones'!$L$2:$L$101,A19,'Operaciones'!$D$2:$D$101,"Cerrada")</f>
        <v/>
      </c>
      <c r="D19" s="16">
        <f>SUMIF('Operaciones'!$L$2:$L$101,A19,'Operaciones'!$AA$2:$AA$101)</f>
        <v/>
      </c>
    </row>
    <row r="20"/>
    <row r="21">
      <c r="F21" s="10" t="inlineStr">
        <is>
          <t>Situación de cobro</t>
        </is>
      </c>
      <c r="G21" s="10" t="inlineStr">
        <is>
          <t>Importe</t>
        </is>
      </c>
    </row>
    <row r="22">
      <c r="F22" s="18" t="inlineStr">
        <is>
          <t>Cobrado</t>
        </is>
      </c>
      <c r="G22" s="15">
        <f>SUMIF('Operaciones'!$Y$2:$Y$101,"Cobrado",'Operaciones'!$V$2:$V$101)</f>
        <v/>
      </c>
    </row>
    <row r="23">
      <c r="F23" s="20" t="inlineStr">
        <is>
          <t>Pendiente y facturado</t>
        </is>
      </c>
      <c r="G23" s="16">
        <f>SUMIF('Operaciones'!$Y$2:$Y$101,"Pendiente",'Operaciones'!$V$2:$V$101)+SUMIF('Operaciones'!$Y$2:$Y$101,"Facturado",'Operaciones'!$V$2:$V$101)</f>
        <v/>
      </c>
    </row>
    <row r="24"/>
    <row r="25">
      <c r="F25" s="10" t="inlineStr">
        <is>
          <t>Control de facturas vencidas</t>
        </is>
      </c>
      <c r="G25" s="10" t="inlineStr">
        <is>
          <t>Cantidad</t>
        </is>
      </c>
    </row>
    <row r="26">
      <c r="F26" s="22" t="inlineStr">
        <is>
          <t>Facturas vencidas</t>
        </is>
      </c>
      <c r="G26" s="23">
        <f>COUNTIF('Operaciones'!$Y$2:$Y$101,"Vencido")</f>
        <v/>
      </c>
    </row>
  </sheetData>
  <mergeCells count="1">
    <mergeCell ref="A1:Q1"/>
  </mergeCells>
  <conditionalFormatting sqref="B4:B12">
    <cfRule type="cellIs" priority="1" operator="greaterThan" dxfId="0">
      <formula>0</formula>
    </cfRule>
  </conditionalFormatting>
  <conditionalFormatting sqref="G26">
    <cfRule type="cellIs" priority="2" operator="greaterThan" dxfId="2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5" customWidth="1" min="2" max="2"/>
    <col width="4" customWidth="1" min="3" max="3"/>
    <col width="21" customWidth="1" min="4" max="4"/>
    <col width="4" customWidth="1" min="5" max="5"/>
    <col width="22" customWidth="1" min="6" max="6"/>
    <col width="4" customWidth="1" min="7" max="7"/>
    <col width="18" customWidth="1" min="8" max="8"/>
    <col width="4" customWidth="1" min="9" max="9"/>
    <col width="37" customWidth="1" min="10" max="10"/>
    <col width="14" customWidth="1" min="11" max="11"/>
  </cols>
  <sheetData>
    <row r="1" ht="30" customHeight="1">
      <c r="A1" s="9" t="inlineStr">
        <is>
          <t>Configuración de honorarios y listas de validación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1" t="n"/>
    </row>
    <row r="2">
      <c r="A2" s="10" t="inlineStr">
        <is>
          <t>Agente</t>
        </is>
      </c>
      <c r="B2" s="10" t="inlineStr">
        <is>
          <t>% comisión</t>
        </is>
      </c>
      <c r="D2" s="10" t="inlineStr">
        <is>
          <t>Tipos de operación</t>
        </is>
      </c>
      <c r="F2" s="10" t="inlineStr">
        <is>
          <t>Estados de operación</t>
        </is>
      </c>
      <c r="H2" s="10" t="inlineStr">
        <is>
          <t>Estados de cobro</t>
        </is>
      </c>
      <c r="J2" s="10" t="inlineStr">
        <is>
          <t>Parámetro</t>
        </is>
      </c>
      <c r="K2" s="10" t="inlineStr">
        <is>
          <t>Valor</t>
        </is>
      </c>
    </row>
    <row r="3">
      <c r="A3" s="4" t="inlineStr">
        <is>
          <t>María García</t>
        </is>
      </c>
      <c r="B3" s="7" t="n">
        <v>0.35</v>
      </c>
      <c r="D3" s="4" t="inlineStr">
        <is>
          <t>Compraventa</t>
        </is>
      </c>
      <c r="F3" s="4" t="inlineStr">
        <is>
          <t>Captación</t>
        </is>
      </c>
      <c r="H3" s="4" t="inlineStr">
        <is>
          <t>Pendiente</t>
        </is>
      </c>
      <c r="J3" s="4" t="inlineStr">
        <is>
          <t>IVA habitual</t>
        </is>
      </c>
      <c r="K3" s="7" t="n">
        <v>0.21</v>
      </c>
    </row>
    <row r="4">
      <c r="A4" s="4" t="inlineStr">
        <is>
          <t>Antonio López</t>
        </is>
      </c>
      <c r="B4" s="7" t="n">
        <v>0.3</v>
      </c>
      <c r="D4" s="4" t="inlineStr">
        <is>
          <t>Alquiler</t>
        </is>
      </c>
      <c r="F4" s="4" t="inlineStr">
        <is>
          <t>En negociación</t>
        </is>
      </c>
      <c r="H4" s="4" t="inlineStr">
        <is>
          <t>Facturado</t>
        </is>
      </c>
      <c r="J4" s="4" t="inlineStr">
        <is>
          <t>Retención IRPF profesional de ejemplo</t>
        </is>
      </c>
      <c r="K4" s="7" t="n">
        <v>0.15</v>
      </c>
    </row>
    <row r="5">
      <c r="A5" s="4" t="inlineStr">
        <is>
          <t>Carmen Ruiz</t>
        </is>
      </c>
      <c r="B5" s="7" t="n">
        <v>0.35</v>
      </c>
      <c r="F5" s="4" t="inlineStr">
        <is>
          <t>Cerrada</t>
        </is>
      </c>
      <c r="H5" s="4" t="inlineStr">
        <is>
          <t>Cobrado</t>
        </is>
      </c>
    </row>
    <row r="6">
      <c r="A6" s="4" t="inlineStr">
        <is>
          <t>José Martínez</t>
        </is>
      </c>
      <c r="B6" s="7" t="n">
        <v>0.3</v>
      </c>
      <c r="F6" s="4" t="inlineStr">
        <is>
          <t>Cancelada</t>
        </is>
      </c>
      <c r="H6" s="4" t="inlineStr">
        <is>
          <t>Vencido</t>
        </is>
      </c>
    </row>
    <row r="7"/>
    <row r="8"/>
    <row r="9" ht="35" customHeight="1">
      <c r="A9" s="24" t="inlineStr">
        <is>
          <t>Nota fiscal</t>
        </is>
      </c>
      <c r="B9" s="25" t="inlineStr">
        <is>
          <t>Confirmar con asesoría fiscal el IVA y la retención aplicables a cada factura.</t>
        </is>
      </c>
    </row>
  </sheetData>
  <autoFilter ref="A2:B6"/>
  <mergeCells count="1"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78" customWidth="1" min="3" max="3"/>
  </cols>
  <sheetData>
    <row r="1" ht="30" customHeight="1">
      <c r="A1" s="9" t="inlineStr">
        <is>
          <t>Guía de uso del control de honorarios</t>
        </is>
      </c>
      <c r="B1" s="30" t="n"/>
      <c r="C1" s="30" t="n"/>
      <c r="D1" s="30" t="n"/>
      <c r="E1" s="30" t="n"/>
      <c r="F1" s="30" t="n"/>
      <c r="G1" s="30" t="n"/>
      <c r="H1" s="31" t="n"/>
    </row>
    <row r="2"/>
    <row r="3">
      <c r="A3" s="10" t="inlineStr">
        <is>
          <t>Hoja</t>
        </is>
      </c>
      <c r="B3" s="10" t="inlineStr">
        <is>
          <t>Uso</t>
        </is>
      </c>
      <c r="C3" s="10" t="inlineStr">
        <is>
          <t>Indicaciones principales</t>
        </is>
      </c>
    </row>
    <row r="4" ht="45" customHeight="1">
      <c r="A4" s="26" t="inlineStr">
        <is>
          <t>Operaciones</t>
        </is>
      </c>
      <c r="B4" s="26" t="inlineStr">
        <is>
          <t>Registro de intermediaciones</t>
        </is>
      </c>
      <c r="C4" s="26" t="inlineStr">
        <is>
          <t>Introduzca datos en las celdas amarillas. La base, honorarios, IVA, retención, total factura, comisión y margen se calculan automáticamente.</t>
        </is>
      </c>
    </row>
    <row r="5" ht="45" customHeight="1">
      <c r="A5" s="27" t="inlineStr">
        <is>
          <t>Operaciones</t>
        </is>
      </c>
      <c r="B5" s="27" t="inlineStr">
        <is>
          <t>Seguimiento de cobros</t>
        </is>
      </c>
      <c r="C5" s="27" t="inlineStr">
        <is>
          <t>Actualice el estado de cobro y las fechas de factura y cobro. Los cobros vencidos se muestran en rojo y los cobrados en verde.</t>
        </is>
      </c>
    </row>
    <row r="6" ht="45" customHeight="1">
      <c r="A6" s="26" t="inlineStr">
        <is>
          <t>Resumen</t>
        </is>
      </c>
      <c r="B6" s="26" t="inlineStr">
        <is>
          <t>Panel de control</t>
        </is>
      </c>
      <c r="C6" s="26" t="inlineStr">
        <is>
          <t>Revise indicadores, honorarios por agente, facturas vencidas y gráficos. Las fórmulas consideran las primeras 100 filas operativas.</t>
        </is>
      </c>
    </row>
    <row r="7" ht="45" customHeight="1">
      <c r="A7" s="27" t="inlineStr">
        <is>
          <t>Configuración</t>
        </is>
      </c>
      <c r="B7" s="27" t="inlineStr">
        <is>
          <t>Agentes y parámetros</t>
        </is>
      </c>
      <c r="C7" s="27" t="inlineStr">
        <is>
          <t>Edite porcentajes de comisión, listas de validación, IVA y retención según corresponda. Confirme siempre la fiscalidad aplicable con asesoría.</t>
        </is>
      </c>
    </row>
    <row r="8"/>
    <row r="9"/>
    <row r="10" ht="38" customHeight="1">
      <c r="A10" s="28" t="inlineStr">
        <is>
          <t>Columnas clave</t>
        </is>
      </c>
      <c r="B10" s="25" t="inlineStr">
        <is>
          <t>Base de honorarios</t>
        </is>
      </c>
      <c r="C10" s="25" t="inlineStr">
        <is>
          <t>En compraventa toma el precio de venta; en alquiler toma la renta mensual de una mensualidad.</t>
        </is>
      </c>
    </row>
    <row r="11" ht="38" customHeight="1">
      <c r="A11" s="28" t="inlineStr">
        <is>
          <t>Columnas clave</t>
        </is>
      </c>
      <c r="B11" s="25" t="inlineStr">
        <is>
          <t>Margen neto</t>
        </is>
      </c>
      <c r="C11" s="25" t="inlineStr">
        <is>
          <t>Se calcula como honorarios antes de IVA menos gastos directos y comisión del agente.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2026-09-07T06:56:51Z</dcterms:created>
  <dcterms:modified xmlns:dcterms="http://purl.org/dc/terms/" xmlns:xsi="http://www.w3.org/2001/XMLSchema-instance" xsi:type="dcterms:W3CDTF">2026-09-07T06:56:51Z</dcterms:modified>
</cp:coreProperties>
</file>