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pósit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0"/>
    </font>
    <font>
      <color rgb="001E293B"/>
      <sz val="10"/>
    </font>
    <font>
      <b val="1"/>
      <color rgb="001E293B"/>
      <sz val="10"/>
    </font>
    <font>
      <b val="1"/>
      <color rgb="001E293B"/>
      <sz val="12"/>
    </font>
    <font>
      <b val="1"/>
      <color rgb="00FFFFFF"/>
      <sz val="11"/>
    </font>
    <font>
      <b val="1"/>
      <i val="1"/>
      <color rgb="00C8102E"/>
      <sz val="10"/>
    </font>
  </fonts>
  <fills count="15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DBEAFE"/>
      </patternFill>
    </fill>
    <fill>
      <patternFill patternType="solid">
        <fgColor rgb="00D1FAE5"/>
      </patternFill>
    </fill>
    <fill>
      <patternFill patternType="solid">
        <fgColor rgb="00FEF9C3"/>
      </patternFill>
    </fill>
    <fill>
      <patternFill patternType="solid">
        <fgColor rgb="00FEE2E2"/>
      </patternFill>
    </fill>
    <fill>
      <patternFill patternType="solid">
        <fgColor rgb="00EDE9FE"/>
      </patternFill>
    </fill>
    <fill>
      <patternFill patternType="solid">
        <fgColor rgb="00E0F2FE"/>
      </patternFill>
    </fill>
    <fill>
      <patternFill patternType="solid">
        <fgColor rgb="00C8102E"/>
      </patternFill>
    </fill>
    <fill>
      <patternFill patternType="solid">
        <fgColor rgb="00FEF2F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5" fontId="4" fillId="6" borderId="1" applyAlignment="1" pivotButton="0" quotePrefix="0" xfId="0">
      <alignment horizontal="right" vertical="center"/>
    </xf>
    <xf numFmtId="0" fontId="4" fillId="7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left" vertical="center" wrapText="1"/>
    </xf>
    <xf numFmtId="0" fontId="5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 wrapText="1"/>
    </xf>
    <xf numFmtId="0" fontId="5" fillId="9" borderId="1" applyAlignment="1" pivotButton="0" quotePrefix="0" xfId="0">
      <alignment horizontal="center" vertical="center" wrapText="1"/>
    </xf>
    <xf numFmtId="0" fontId="4" fillId="10" borderId="1" applyAlignment="1" pivotButton="0" quotePrefix="0" xfId="0">
      <alignment horizontal="left" vertical="center" wrapText="1"/>
    </xf>
    <xf numFmtId="0" fontId="5" fillId="10" borderId="1" applyAlignment="1" pivotButton="0" quotePrefix="0" xfId="0">
      <alignment horizontal="center" vertical="center" wrapText="1"/>
    </xf>
    <xf numFmtId="0" fontId="4" fillId="11" borderId="1" applyAlignment="1" pivotButton="0" quotePrefix="0" xfId="0">
      <alignment horizontal="left" vertical="center" wrapText="1"/>
    </xf>
    <xf numFmtId="165" fontId="5" fillId="11" borderId="1" applyAlignment="1" pivotButton="0" quotePrefix="0" xfId="0">
      <alignment horizontal="center" vertical="center" wrapText="1"/>
    </xf>
    <xf numFmtId="0" fontId="4" fillId="12" borderId="1" applyAlignment="1" pivotButton="0" quotePrefix="0" xfId="0">
      <alignment horizontal="left" vertical="center" wrapText="1"/>
    </xf>
    <xf numFmtId="165" fontId="5" fillId="12" borderId="1" applyAlignment="1" pivotButton="0" quotePrefix="0" xfId="0">
      <alignment horizontal="center" vertical="center" wrapText="1"/>
    </xf>
    <xf numFmtId="165" fontId="5" fillId="10" borderId="1" applyAlignment="1" pivotButton="0" quotePrefix="0" xfId="0">
      <alignment horizontal="center" vertical="center" wrapText="1"/>
    </xf>
    <xf numFmtId="166" fontId="5" fillId="8" borderId="1" applyAlignment="1" pivotButton="0" quotePrefix="0" xfId="0">
      <alignment horizontal="center" vertical="center" wrapText="1"/>
    </xf>
    <xf numFmtId="0" fontId="6" fillId="13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4" fillId="6" borderId="1" pivotButton="0" quotePrefix="0" xfId="0"/>
    <xf numFmtId="166" fontId="4" fillId="6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6" fillId="2" borderId="1" applyAlignment="1" pivotButton="0" quotePrefix="0" xfId="0">
      <alignment horizontal="left" vertical="center" wrapText="1"/>
    </xf>
    <xf numFmtId="0" fontId="6" fillId="13" borderId="1" applyAlignment="1" pivotButton="0" quotePrefix="0" xfId="0">
      <alignment horizontal="left" vertical="center" wrapText="1"/>
    </xf>
    <xf numFmtId="0" fontId="7" fillId="1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right" vertical="center"/>
    </xf>
    <xf numFmtId="165" fontId="5" fillId="11" borderId="1" applyAlignment="1" pivotButton="0" quotePrefix="0" xfId="0">
      <alignment horizontal="center" vertical="center" wrapText="1"/>
    </xf>
    <xf numFmtId="165" fontId="5" fillId="12" borderId="1" applyAlignment="1" pivotButton="0" quotePrefix="0" xfId="0">
      <alignment horizontal="center" vertical="center" wrapText="1"/>
    </xf>
    <xf numFmtId="165" fontId="5" fillId="10" borderId="1" applyAlignment="1" pivotButton="0" quotePrefix="0" xfId="0">
      <alignment horizontal="center" vertical="center" wrapText="1"/>
    </xf>
    <xf numFmtId="166" fontId="5" fillId="8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6" fontId="3" fillId="3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166534"/>
      </font>
      <fill>
        <patternFill patternType="solid">
          <fgColor rgb="00D1FAE5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92400E"/>
      </font>
      <fill>
        <patternFill patternType="solid">
          <fgColor rgb="00FFFB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Depósitos por Estado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'Resumen'!B25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'Resumen'!$A$26:$A$28</f>
            </numRef>
          </cat>
          <val>
            <numRef>
              <f>'Resumen'!$B$26:$B$28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Estado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Cantidad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3"/>
  <sheetViews>
    <sheetView showGridLines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20" customWidth="1" min="4" max="4"/>
    <col width="26" customWidth="1" min="5" max="5"/>
    <col width="26" customWidth="1" min="6" max="6"/>
    <col width="13" customWidth="1" min="7" max="7"/>
    <col width="22" customWidth="1" min="8" max="8"/>
    <col width="18" customWidth="1" min="9" max="9"/>
    <col width="28" customWidth="1" min="10" max="10"/>
    <col width="16" customWidth="1" min="11" max="11"/>
    <col width="14" customWidth="1" min="12" max="12"/>
    <col width="22" customWidth="1" min="13" max="13"/>
    <col width="18" customWidth="1" min="14" max="14"/>
    <col width="16" customWidth="1" min="15" max="15"/>
    <col width="14" customWidth="1" min="16" max="16"/>
    <col width="16" customWidth="1" min="17" max="17"/>
    <col width="14" customWidth="1" min="18" max="18"/>
    <col width="14" customWidth="1" min="19" max="19"/>
    <col width="12" customWidth="1" min="20" max="20"/>
    <col width="16" customWidth="1" min="21" max="21"/>
    <col width="24" customWidth="1" min="22" max="22"/>
  </cols>
  <sheetData>
    <row r="1" ht="32" customHeight="1">
      <c r="A1" s="1" t="inlineStr">
        <is>
          <t>CONTROL DE DEPÓSITOS DE FIANZA — ORGANISMO AUTONÓMICO 2026</t>
        </is>
      </c>
    </row>
    <row r="2" ht="36" customHeight="1">
      <c r="A2" s="2" t="inlineStr">
        <is>
          <t>ID Depósito</t>
        </is>
      </c>
      <c r="B2" s="2" t="inlineStr">
        <is>
          <t>Fecha contrato</t>
        </is>
      </c>
      <c r="C2" s="2" t="inlineStr">
        <is>
          <t>Fecha depósito</t>
        </is>
      </c>
      <c r="D2" s="2" t="inlineStr">
        <is>
          <t>Comunidad autónoma</t>
        </is>
      </c>
      <c r="E2" s="2" t="inlineStr">
        <is>
          <t>Organismo autonómico</t>
        </is>
      </c>
      <c r="F2" s="2" t="inlineStr">
        <is>
          <t>Arrendador / Sociedad</t>
        </is>
      </c>
      <c r="G2" s="2" t="inlineStr">
        <is>
          <t>NIF</t>
        </is>
      </c>
      <c r="H2" s="2" t="inlineStr">
        <is>
          <t>Arrendatario</t>
        </is>
      </c>
      <c r="I2" s="2" t="inlineStr">
        <is>
          <t>Inmueble</t>
        </is>
      </c>
      <c r="J2" s="2" t="inlineStr">
        <is>
          <t>Dirección</t>
        </is>
      </c>
      <c r="K2" s="2" t="inlineStr">
        <is>
          <t>Municipio</t>
        </is>
      </c>
      <c r="L2" s="2" t="inlineStr">
        <is>
          <t>Provincia</t>
        </is>
      </c>
      <c r="M2" s="2" t="inlineStr">
        <is>
          <t>Referencia catastral</t>
        </is>
      </c>
      <c r="N2" s="2" t="inlineStr">
        <is>
          <t>Tipo de contrato</t>
        </is>
      </c>
      <c r="O2" s="2" t="inlineStr">
        <is>
          <t>Renta mensual (€)</t>
        </is>
      </c>
      <c r="P2" s="2" t="inlineStr">
        <is>
          <t>Fianza legal (€)</t>
        </is>
      </c>
      <c r="Q2" s="2" t="inlineStr">
        <is>
          <t>Depósito complementario (€)</t>
        </is>
      </c>
      <c r="R2" s="2" t="inlineStr">
        <is>
          <t>Fecha vencimiento</t>
        </is>
      </c>
      <c r="S2" s="2" t="inlineStr">
        <is>
          <t>Estado</t>
        </is>
      </c>
      <c r="T2" s="2" t="inlineStr">
        <is>
          <t>Días retraso</t>
        </is>
      </c>
      <c r="U2" s="2" t="inlineStr">
        <is>
          <t>Importe pendiente (€)</t>
        </is>
      </c>
      <c r="V2" s="2" t="inlineStr">
        <is>
          <t>Observaciones</t>
        </is>
      </c>
    </row>
    <row r="3" ht="18" customHeight="1">
      <c r="A3" s="3" t="inlineStr">
        <is>
          <t>DEP-001</t>
        </is>
      </c>
      <c r="B3" s="42" t="n">
        <v>46037</v>
      </c>
      <c r="C3" s="42" t="n">
        <v>46042</v>
      </c>
      <c r="D3" s="3" t="inlineStr">
        <is>
          <t>Comunidad de Madrid</t>
        </is>
      </c>
      <c r="E3" s="3" t="inlineStr">
        <is>
          <t>Agencia de Vivienda Social de Madrid</t>
        </is>
      </c>
      <c r="F3" s="3" t="inlineStr">
        <is>
          <t>Inmobiliaria García SL</t>
        </is>
      </c>
      <c r="G3" s="3" t="inlineStr">
        <is>
          <t>12345678Z</t>
        </is>
      </c>
      <c r="H3" s="3" t="inlineStr">
        <is>
          <t>María García</t>
        </is>
      </c>
      <c r="I3" s="3" t="inlineStr">
        <is>
          <t>Piso 3ºB</t>
        </is>
      </c>
      <c r="J3" s="3" t="inlineStr">
        <is>
          <t>Calle Mayor 12 3ºB</t>
        </is>
      </c>
      <c r="K3" s="3" t="inlineStr">
        <is>
          <t>Madrid</t>
        </is>
      </c>
      <c r="L3" s="3" t="inlineStr">
        <is>
          <t>Madrid</t>
        </is>
      </c>
      <c r="M3" s="3" t="inlineStr">
        <is>
          <t>2800101UU30011</t>
        </is>
      </c>
      <c r="N3" s="3" t="inlineStr">
        <is>
          <t>vivienda habitual</t>
        </is>
      </c>
      <c r="O3" s="43" t="n">
        <v>950</v>
      </c>
      <c r="P3" s="44">
        <f>IF(OR(N3="vivienda habitual",N3="temporada"),O3,ROUND(O3*2,0))</f>
        <v/>
      </c>
      <c r="Q3" s="43" t="n">
        <v>0</v>
      </c>
      <c r="R3" s="45">
        <f>IFERROR(IF(C3="","",C3+30),"")</f>
        <v/>
      </c>
      <c r="S3" s="8">
        <f>IF(C3="","Pendiente",IF(TODAY()&gt;R3,"Fuera de plazo","Depositada"))</f>
        <v/>
      </c>
      <c r="T3" s="9">
        <f>IF(S3="Fuera de plazo",TODAY()-R3,0)</f>
        <v/>
      </c>
      <c r="U3" s="44">
        <f>IF(S3="Depositada",0,P3+Q3)</f>
        <v/>
      </c>
      <c r="V3" s="10" t="inlineStr">
        <is>
          <t>Depositada en plazo</t>
        </is>
      </c>
    </row>
    <row r="4" ht="18" customHeight="1">
      <c r="A4" s="11" t="inlineStr">
        <is>
          <t>DEP-002</t>
        </is>
      </c>
      <c r="B4" s="42" t="n">
        <v>46054</v>
      </c>
      <c r="C4" s="42" t="n">
        <v>46063</v>
      </c>
      <c r="D4" s="11" t="inlineStr">
        <is>
          <t>Cataluña</t>
        </is>
      </c>
      <c r="E4" s="11" t="inlineStr">
        <is>
          <t>Agència de l'Habitatge de Catalunya</t>
        </is>
      </c>
      <c r="F4" s="11" t="inlineStr">
        <is>
          <t>Antonio López Ibáñez</t>
        </is>
      </c>
      <c r="G4" s="11" t="inlineStr">
        <is>
          <t>23456789A</t>
        </is>
      </c>
      <c r="H4" s="11" t="inlineStr">
        <is>
          <t>Antonio López</t>
        </is>
      </c>
      <c r="I4" s="11" t="inlineStr">
        <is>
          <t>Apartamento 4º1ª</t>
        </is>
      </c>
      <c r="J4" s="11" t="inlineStr">
        <is>
          <t>Av. Diagonal 405</t>
        </is>
      </c>
      <c r="K4" s="11" t="inlineStr">
        <is>
          <t>Barcelona</t>
        </is>
      </c>
      <c r="L4" s="11" t="inlineStr">
        <is>
          <t>Barcelona</t>
        </is>
      </c>
      <c r="M4" s="11" t="inlineStr">
        <is>
          <t>0801902DF38A</t>
        </is>
      </c>
      <c r="N4" s="11" t="inlineStr">
        <is>
          <t>temporada</t>
        </is>
      </c>
      <c r="O4" s="43" t="n">
        <v>1250</v>
      </c>
      <c r="P4" s="46">
        <f>IF(OR(N4="vivienda habitual",N4="temporada"),O4,ROUND(O4*2,0))</f>
        <v/>
      </c>
      <c r="Q4" s="43" t="n">
        <v>250</v>
      </c>
      <c r="R4" s="47">
        <f>IFERROR(IF(C4="","",C4+30),"")</f>
        <v/>
      </c>
      <c r="S4" s="14">
        <f>IF(C4="","Pendiente",IF(TODAY()&gt;R4,"Fuera de plazo","Depositada"))</f>
        <v/>
      </c>
      <c r="T4" s="15">
        <f>IF(S4="Fuera de plazo",TODAY()-R4,0)</f>
        <v/>
      </c>
      <c r="U4" s="46">
        <f>IF(S4="Depositada",0,P4+Q4)</f>
        <v/>
      </c>
      <c r="V4" s="10" t="inlineStr">
        <is>
          <t>Depósito complementario incluido</t>
        </is>
      </c>
    </row>
    <row r="5" ht="18" customHeight="1">
      <c r="A5" s="3" t="inlineStr">
        <is>
          <t>DEP-003</t>
        </is>
      </c>
      <c r="B5" s="42" t="n">
        <v>46063</v>
      </c>
      <c r="C5" s="42" t="n"/>
      <c r="D5" s="3" t="inlineStr">
        <is>
          <t>Andalucía</t>
        </is>
      </c>
      <c r="E5" s="3" t="inlineStr">
        <is>
          <t>Agencia de Vivienda y Rehabilitación de Andalucía</t>
        </is>
      </c>
      <c r="F5" s="3" t="inlineStr">
        <is>
          <t>Carmen Ruiz Morales</t>
        </is>
      </c>
      <c r="G5" s="3" t="inlineStr">
        <is>
          <t>34567890B</t>
        </is>
      </c>
      <c r="H5" s="3" t="inlineStr">
        <is>
          <t>Carmen Ruiz</t>
        </is>
      </c>
      <c r="I5" s="3" t="inlineStr">
        <is>
          <t>Local planta baja</t>
        </is>
      </c>
      <c r="J5" s="3" t="inlineStr">
        <is>
          <t>Calle Sierpes 8</t>
        </is>
      </c>
      <c r="K5" s="3" t="inlineStr">
        <is>
          <t>Sevilla</t>
        </is>
      </c>
      <c r="L5" s="3" t="inlineStr">
        <is>
          <t>Sevilla</t>
        </is>
      </c>
      <c r="M5" s="3" t="inlineStr">
        <is>
          <t>4109101TG33F</t>
        </is>
      </c>
      <c r="N5" s="3" t="inlineStr">
        <is>
          <t>uso distinto</t>
        </is>
      </c>
      <c r="O5" s="43" t="n">
        <v>780</v>
      </c>
      <c r="P5" s="44">
        <f>IF(OR(N5="vivienda habitual",N5="temporada"),O5,ROUND(O5*2,0))</f>
        <v/>
      </c>
      <c r="Q5" s="43" t="n">
        <v>0</v>
      </c>
      <c r="R5" s="45">
        <f>IFERROR(IF(C5="","",C5+30),"")</f>
        <v/>
      </c>
      <c r="S5" s="8">
        <f>IF(C5="","Pendiente",IF(TODAY()&gt;R5,"Fuera de plazo","Depositada"))</f>
        <v/>
      </c>
      <c r="T5" s="9">
        <f>IF(S5="Fuera de plazo",TODAY()-R5,0)</f>
        <v/>
      </c>
      <c r="U5" s="44">
        <f>IF(S5="Depositada",0,P5+Q5)</f>
        <v/>
      </c>
      <c r="V5" s="10" t="inlineStr">
        <is>
          <t>Pendiente de ingreso en organismo</t>
        </is>
      </c>
    </row>
    <row r="6" ht="18" customHeight="1">
      <c r="A6" s="11" t="inlineStr">
        <is>
          <t>DEP-004</t>
        </is>
      </c>
      <c r="B6" s="42" t="n">
        <v>46027</v>
      </c>
      <c r="C6" s="42" t="n">
        <v>46028</v>
      </c>
      <c r="D6" s="11" t="inlineStr">
        <is>
          <t>Comunitat Valenciana</t>
        </is>
      </c>
      <c r="E6" s="11" t="inlineStr">
        <is>
          <t>Entitat Valenciana d'Habitatge i Sòl</t>
        </is>
      </c>
      <c r="F6" s="11" t="inlineStr">
        <is>
          <t>José Martínez Soler</t>
        </is>
      </c>
      <c r="G6" s="11" t="inlineStr">
        <is>
          <t>45678901C</t>
        </is>
      </c>
      <c r="H6" s="11" t="inlineStr">
        <is>
          <t>José Martínez</t>
        </is>
      </c>
      <c r="I6" s="11" t="inlineStr">
        <is>
          <t>Oficina 2ª planta</t>
        </is>
      </c>
      <c r="J6" s="11" t="inlineStr">
        <is>
          <t>Calle Colón 22</t>
        </is>
      </c>
      <c r="K6" s="11" t="inlineStr">
        <is>
          <t>Valencia</t>
        </is>
      </c>
      <c r="L6" s="11" t="inlineStr">
        <is>
          <t>Valencia</t>
        </is>
      </c>
      <c r="M6" s="11" t="inlineStr">
        <is>
          <t>4625001YJ27P</t>
        </is>
      </c>
      <c r="N6" s="11" t="inlineStr">
        <is>
          <t>uso distinto</t>
        </is>
      </c>
      <c r="O6" s="43" t="n">
        <v>1100</v>
      </c>
      <c r="P6" s="46">
        <f>IF(OR(N6="vivienda habitual",N6="temporada"),O6,ROUND(O6*2,0))</f>
        <v/>
      </c>
      <c r="Q6" s="43" t="n">
        <v>0</v>
      </c>
      <c r="R6" s="47">
        <f>IFERROR(IF(C6="","",C6+30),"")</f>
        <v/>
      </c>
      <c r="S6" s="14">
        <f>IF(C6="","Pendiente",IF(TODAY()&gt;R6,"Fuera de plazo","Depositada"))</f>
        <v/>
      </c>
      <c r="T6" s="15">
        <f>IF(S6="Fuera de plazo",TODAY()-R6,0)</f>
        <v/>
      </c>
      <c r="U6" s="46">
        <f>IF(S6="Depositada",0,P6+Q6)</f>
        <v/>
      </c>
      <c r="V6" s="10" t="inlineStr">
        <is>
          <t>Uso comercial; fianza dos mensualidades</t>
        </is>
      </c>
    </row>
    <row r="7" ht="18" customHeight="1">
      <c r="A7" s="3" t="inlineStr">
        <is>
          <t>DEP-005</t>
        </is>
      </c>
      <c r="B7" s="42" t="n">
        <v>46101</v>
      </c>
      <c r="C7" s="42" t="n"/>
      <c r="D7" s="3" t="inlineStr">
        <is>
          <t>Andalucía</t>
        </is>
      </c>
      <c r="E7" s="3" t="inlineStr">
        <is>
          <t>Agencia de Vivienda y Rehabilitación de Andalucía</t>
        </is>
      </c>
      <c r="F7" s="3" t="inlineStr">
        <is>
          <t>Laura Fernández Castro</t>
        </is>
      </c>
      <c r="G7" s="3" t="inlineStr">
        <is>
          <t>56789012D</t>
        </is>
      </c>
      <c r="H7" s="3" t="inlineStr">
        <is>
          <t>Laura Fernández</t>
        </is>
      </c>
      <c r="I7" s="3" t="inlineStr">
        <is>
          <t>Piso 1ºA</t>
        </is>
      </c>
      <c r="J7" s="3" t="inlineStr">
        <is>
          <t>Alameda Principal 15</t>
        </is>
      </c>
      <c r="K7" s="3" t="inlineStr">
        <is>
          <t>Málaga</t>
        </is>
      </c>
      <c r="L7" s="3" t="inlineStr">
        <is>
          <t>Málaga</t>
        </is>
      </c>
      <c r="M7" s="3" t="inlineStr">
        <is>
          <t>2906501UF65K</t>
        </is>
      </c>
      <c r="N7" s="3" t="inlineStr">
        <is>
          <t>vivienda habitual</t>
        </is>
      </c>
      <c r="O7" s="43" t="n">
        <v>850</v>
      </c>
      <c r="P7" s="44">
        <f>IF(OR(N7="vivienda habitual",N7="temporada"),O7,ROUND(O7*2,0))</f>
        <v/>
      </c>
      <c r="Q7" s="43" t="n">
        <v>0</v>
      </c>
      <c r="R7" s="45">
        <f>IFERROR(IF(C7="","",C7+30),"")</f>
        <v/>
      </c>
      <c r="S7" s="8">
        <f>IF(C7="","Pendiente",IF(TODAY()&gt;R7,"Fuera de plazo","Depositada"))</f>
        <v/>
      </c>
      <c r="T7" s="9">
        <f>IF(S7="Fuera de plazo",TODAY()-R7,0)</f>
        <v/>
      </c>
      <c r="U7" s="44">
        <f>IF(S7="Depositada",0,P7+Q7)</f>
        <v/>
      </c>
      <c r="V7" s="10" t="inlineStr">
        <is>
          <t>Fuera de plazo autonómico</t>
        </is>
      </c>
    </row>
    <row r="8" ht="18" customHeight="1">
      <c r="A8" s="11" t="inlineStr">
        <is>
          <t>DEP-006</t>
        </is>
      </c>
      <c r="B8" s="42" t="n">
        <v>46065</v>
      </c>
      <c r="C8" s="42" t="n">
        <v>46067</v>
      </c>
      <c r="D8" s="11" t="inlineStr">
        <is>
          <t>Aragón</t>
        </is>
      </c>
      <c r="E8" s="11" t="inlineStr">
        <is>
          <t>Sociedad Aragonesa de Gestión Agroambiental</t>
        </is>
      </c>
      <c r="F8" s="11" t="inlineStr">
        <is>
          <t>Manuel Sánchez Blasco</t>
        </is>
      </c>
      <c r="G8" s="11" t="inlineStr">
        <is>
          <t>67890123E</t>
        </is>
      </c>
      <c r="H8" s="11" t="inlineStr">
        <is>
          <t>Manuel Sánchez</t>
        </is>
      </c>
      <c r="I8" s="11" t="inlineStr">
        <is>
          <t>Piso 5ºC</t>
        </is>
      </c>
      <c r="J8" s="11" t="inlineStr">
        <is>
          <t>Paseo Independencia 31</t>
        </is>
      </c>
      <c r="K8" s="11" t="inlineStr">
        <is>
          <t>Zaragoza</t>
        </is>
      </c>
      <c r="L8" s="11" t="inlineStr">
        <is>
          <t>Zaragoza</t>
        </is>
      </c>
      <c r="M8" s="11" t="inlineStr">
        <is>
          <t>5002101XM71J</t>
        </is>
      </c>
      <c r="N8" s="11" t="inlineStr">
        <is>
          <t>vivienda habitual</t>
        </is>
      </c>
      <c r="O8" s="43" t="n">
        <v>700</v>
      </c>
      <c r="P8" s="46">
        <f>IF(OR(N8="vivienda habitual",N8="temporada"),O8,ROUND(O8*2,0))</f>
        <v/>
      </c>
      <c r="Q8" s="43" t="n">
        <v>0</v>
      </c>
      <c r="R8" s="47">
        <f>IFERROR(IF(C8="","",C8+30),"")</f>
        <v/>
      </c>
      <c r="S8" s="14">
        <f>IF(C8="","Pendiente",IF(TODAY()&gt;R8,"Fuera de plazo","Depositada"))</f>
        <v/>
      </c>
      <c r="T8" s="15">
        <f>IF(S8="Fuera de plazo",TODAY()-R8,0)</f>
        <v/>
      </c>
      <c r="U8" s="46">
        <f>IF(S8="Depositada",0,P8+Q8)</f>
        <v/>
      </c>
      <c r="V8" s="10" t="inlineStr">
        <is>
          <t>Correcto</t>
        </is>
      </c>
    </row>
    <row r="9" ht="18" customHeight="1">
      <c r="A9" s="3" t="inlineStr">
        <is>
          <t>DEP-007</t>
        </is>
      </c>
      <c r="B9" s="42" t="n">
        <v>46089</v>
      </c>
      <c r="C9" s="42" t="n"/>
      <c r="D9" s="3" t="inlineStr">
        <is>
          <t>País Vasco</t>
        </is>
      </c>
      <c r="E9" s="3" t="inlineStr">
        <is>
          <t>Sociedad Pública de Gestión Ambiental IHOBE</t>
        </is>
      </c>
      <c r="F9" s="3" t="inlineStr">
        <is>
          <t>Elena Pérez Aguirre</t>
        </is>
      </c>
      <c r="G9" s="3" t="inlineStr">
        <is>
          <t>78901234F</t>
        </is>
      </c>
      <c r="H9" s="3" t="inlineStr">
        <is>
          <t>Elena Pérez</t>
        </is>
      </c>
      <c r="I9" s="3" t="inlineStr">
        <is>
          <t>Ático 8º</t>
        </is>
      </c>
      <c r="J9" s="3" t="inlineStr">
        <is>
          <t>Gran Vía 40</t>
        </is>
      </c>
      <c r="K9" s="3" t="inlineStr">
        <is>
          <t>Bilbao</t>
        </is>
      </c>
      <c r="L9" s="3" t="inlineStr">
        <is>
          <t>Vizcaya</t>
        </is>
      </c>
      <c r="M9" s="3" t="inlineStr">
        <is>
          <t>4800101WN39E</t>
        </is>
      </c>
      <c r="N9" s="3" t="inlineStr">
        <is>
          <t>vivienda habitual</t>
        </is>
      </c>
      <c r="O9" s="43" t="n">
        <v>1050</v>
      </c>
      <c r="P9" s="44">
        <f>IF(OR(N9="vivienda habitual",N9="temporada"),O9,ROUND(O9*2,0))</f>
        <v/>
      </c>
      <c r="Q9" s="43" t="n">
        <v>0</v>
      </c>
      <c r="R9" s="45">
        <f>IFERROR(IF(C9="","",C9+30),"")</f>
        <v/>
      </c>
      <c r="S9" s="8">
        <f>IF(C9="","Pendiente",IF(TODAY()&gt;R9,"Fuera de plazo","Depositada"))</f>
        <v/>
      </c>
      <c r="T9" s="9">
        <f>IF(S9="Fuera de plazo",TODAY()-R9,0)</f>
        <v/>
      </c>
      <c r="U9" s="44">
        <f>IF(S9="Depositada",0,P9+Q9)</f>
        <v/>
      </c>
      <c r="V9" s="10" t="inlineStr">
        <is>
          <t>Sin justificante de ingreso</t>
        </is>
      </c>
    </row>
    <row r="10" ht="18" customHeight="1">
      <c r="A10" s="11" t="inlineStr">
        <is>
          <t>DEP-008</t>
        </is>
      </c>
      <c r="B10" s="42" t="n">
        <v>46040</v>
      </c>
      <c r="C10" s="42" t="n">
        <v>46044</v>
      </c>
      <c r="D10" s="11" t="inlineStr">
        <is>
          <t>Región de Murcia</t>
        </is>
      </c>
      <c r="E10" s="11" t="inlineStr">
        <is>
          <t>Instituto de Vivienda y Suelo de Murcia</t>
        </is>
      </c>
      <c r="F10" s="11" t="inlineStr">
        <is>
          <t>Javier Torres Méndez</t>
        </is>
      </c>
      <c r="G10" s="11" t="inlineStr">
        <is>
          <t>89012345G</t>
        </is>
      </c>
      <c r="H10" s="11" t="inlineStr">
        <is>
          <t>Javier Torres</t>
        </is>
      </c>
      <c r="I10" s="11" t="inlineStr">
        <is>
          <t>Piso 2ºB</t>
        </is>
      </c>
      <c r="J10" s="11" t="inlineStr">
        <is>
          <t>Avenida Libertad 10</t>
        </is>
      </c>
      <c r="K10" s="11" t="inlineStr">
        <is>
          <t>Murcia</t>
        </is>
      </c>
      <c r="L10" s="11" t="inlineStr">
        <is>
          <t>Murcia</t>
        </is>
      </c>
      <c r="M10" s="11" t="inlineStr">
        <is>
          <t>3003001XG70H</t>
        </is>
      </c>
      <c r="N10" s="11" t="inlineStr">
        <is>
          <t>temporada</t>
        </is>
      </c>
      <c r="O10" s="43" t="n">
        <v>900</v>
      </c>
      <c r="P10" s="46">
        <f>IF(OR(N10="vivienda habitual",N10="temporada"),O10,ROUND(O10*2,0))</f>
        <v/>
      </c>
      <c r="Q10" s="43" t="n">
        <v>150</v>
      </c>
      <c r="R10" s="47">
        <f>IFERROR(IF(C10="","",C10+30),"")</f>
        <v/>
      </c>
      <c r="S10" s="14">
        <f>IF(C10="","Pendiente",IF(TODAY()&gt;R10,"Fuera de plazo","Depositada"))</f>
        <v/>
      </c>
      <c r="T10" s="15">
        <f>IF(S10="Fuera de plazo",TODAY()-R10,0)</f>
        <v/>
      </c>
      <c r="U10" s="46">
        <f>IF(S10="Depositada",0,P10+Q10)</f>
        <v/>
      </c>
      <c r="V10" s="10" t="inlineStr">
        <is>
          <t>Depósito complementario 150 €</t>
        </is>
      </c>
    </row>
    <row r="11" ht="18" customHeight="1">
      <c r="A11" s="3" t="inlineStr">
        <is>
          <t>DEP-009</t>
        </is>
      </c>
      <c r="B11" s="42" t="n">
        <v>46078</v>
      </c>
      <c r="C11" s="42" t="n">
        <v>46081</v>
      </c>
      <c r="D11" s="3" t="inlineStr">
        <is>
          <t>Illes Balears</t>
        </is>
      </c>
      <c r="E11" s="3" t="inlineStr">
        <is>
          <t>Institut Balear de l'Habitatge</t>
        </is>
      </c>
      <c r="F11" s="3" t="inlineStr">
        <is>
          <t>Patricia Romero Coll</t>
        </is>
      </c>
      <c r="G11" s="3" t="inlineStr">
        <is>
          <t>90123456H</t>
        </is>
      </c>
      <c r="H11" s="3" t="inlineStr">
        <is>
          <t>Patricia Romero</t>
        </is>
      </c>
      <c r="I11" s="3" t="inlineStr">
        <is>
          <t>Apartamento 1º2ª</t>
        </is>
      </c>
      <c r="J11" s="3" t="inlineStr">
        <is>
          <t>Carrer de Jaume III 18</t>
        </is>
      </c>
      <c r="K11" s="3" t="inlineStr">
        <is>
          <t>Palma</t>
        </is>
      </c>
      <c r="L11" s="3" t="inlineStr">
        <is>
          <t>Baleares</t>
        </is>
      </c>
      <c r="M11" s="3" t="inlineStr">
        <is>
          <t>0701201DD78A</t>
        </is>
      </c>
      <c r="N11" s="3" t="inlineStr">
        <is>
          <t>temporada</t>
        </is>
      </c>
      <c r="O11" s="43" t="n">
        <v>1400</v>
      </c>
      <c r="P11" s="44">
        <f>IF(OR(N11="vivienda habitual",N11="temporada"),O11,ROUND(O11*2,0))</f>
        <v/>
      </c>
      <c r="Q11" s="43" t="n">
        <v>280</v>
      </c>
      <c r="R11" s="45">
        <f>IFERROR(IF(C11="","",C11+30),"")</f>
        <v/>
      </c>
      <c r="S11" s="8">
        <f>IF(C11="","Pendiente",IF(TODAY()&gt;R11,"Fuera de plazo","Depositada"))</f>
        <v/>
      </c>
      <c r="T11" s="9">
        <f>IF(S11="Fuera de plazo",TODAY()-R11,0)</f>
        <v/>
      </c>
      <c r="U11" s="44">
        <f>IF(S11="Depositada",0,P11+Q11)</f>
        <v/>
      </c>
      <c r="V11" s="10" t="inlineStr">
        <is>
          <t>Temporada alta; correcto</t>
        </is>
      </c>
    </row>
    <row r="12" ht="18" customHeight="1">
      <c r="A12" s="11" t="inlineStr">
        <is>
          <t>DEP-010</t>
        </is>
      </c>
      <c r="B12" s="42" t="n">
        <v>46095</v>
      </c>
      <c r="C12" s="42" t="n"/>
      <c r="D12" s="11" t="inlineStr">
        <is>
          <t>Comunitat Valenciana</t>
        </is>
      </c>
      <c r="E12" s="11" t="inlineStr">
        <is>
          <t>Entitat Valenciana d'Habitatge i Sòl</t>
        </is>
      </c>
      <c r="F12" s="11" t="inlineStr">
        <is>
          <t>Raúl Navarro Jiménez</t>
        </is>
      </c>
      <c r="G12" s="11" t="inlineStr">
        <is>
          <t>01234567K</t>
        </is>
      </c>
      <c r="H12" s="11" t="inlineStr">
        <is>
          <t>Raúl Navarro</t>
        </is>
      </c>
      <c r="I12" s="11" t="inlineStr">
        <is>
          <t>Piso 3ºA</t>
        </is>
      </c>
      <c r="J12" s="11" t="inlineStr">
        <is>
          <t>Rambla Méndez Núñez 6</t>
        </is>
      </c>
      <c r="K12" s="11" t="inlineStr">
        <is>
          <t>Alicante</t>
        </is>
      </c>
      <c r="L12" s="11" t="inlineStr">
        <is>
          <t>Alicante</t>
        </is>
      </c>
      <c r="M12" s="11" t="inlineStr">
        <is>
          <t>0301401YH37L</t>
        </is>
      </c>
      <c r="N12" s="11" t="inlineStr">
        <is>
          <t>vivienda habitual</t>
        </is>
      </c>
      <c r="O12" s="43" t="n">
        <v>820</v>
      </c>
      <c r="P12" s="46">
        <f>IF(OR(N12="vivienda habitual",N12="temporada"),O12,ROUND(O12*2,0))</f>
        <v/>
      </c>
      <c r="Q12" s="43" t="n">
        <v>0</v>
      </c>
      <c r="R12" s="47">
        <f>IFERROR(IF(C12="","",C12+30),"")</f>
        <v/>
      </c>
      <c r="S12" s="14">
        <f>IF(C12="","Pendiente",IF(TODAY()&gt;R12,"Fuera de plazo","Depositada"))</f>
        <v/>
      </c>
      <c r="T12" s="15">
        <f>IF(S12="Fuera de plazo",TODAY()-R12,0)</f>
        <v/>
      </c>
      <c r="U12" s="46">
        <f>IF(S12="Depositada",0,P12+Q12)</f>
        <v/>
      </c>
      <c r="V12" s="10" t="inlineStr">
        <is>
          <t>Pendiente ingreso en organismo</t>
        </is>
      </c>
    </row>
    <row r="13">
      <c r="A13" s="16" t="inlineStr">
        <is>
          <t>TOTALES</t>
        </is>
      </c>
      <c r="B13" s="17" t="n"/>
      <c r="C13" s="17" t="n"/>
      <c r="D13" s="17" t="n"/>
      <c r="E13" s="17" t="n"/>
      <c r="F13" s="17" t="n"/>
      <c r="G13" s="17" t="n"/>
      <c r="H13" s="17" t="n"/>
      <c r="I13" s="17" t="n"/>
      <c r="J13" s="17" t="n"/>
      <c r="K13" s="17" t="n"/>
      <c r="L13" s="17" t="n"/>
      <c r="M13" s="17" t="n"/>
      <c r="N13" s="17" t="n"/>
      <c r="O13" s="48">
        <f>SUM(O3:O12)</f>
        <v/>
      </c>
      <c r="P13" s="48">
        <f>SUM(P3:P12)</f>
        <v/>
      </c>
      <c r="Q13" s="48">
        <f>SUM(Q3:Q12)</f>
        <v/>
      </c>
      <c r="R13" s="17" t="n"/>
      <c r="S13" s="17" t="n"/>
      <c r="T13" s="17" t="n"/>
      <c r="U13" s="48">
        <f>SUM(U3:U12)</f>
        <v/>
      </c>
      <c r="V13" s="17" t="n"/>
    </row>
  </sheetData>
  <mergeCells count="1">
    <mergeCell ref="A1:V1"/>
  </mergeCells>
  <conditionalFormatting sqref="S3:S12">
    <cfRule type="expression" priority="1" dxfId="0" stopIfTrue="1">
      <formula>S3="Depositada"</formula>
    </cfRule>
    <cfRule type="expression" priority="2" dxfId="1" stopIfTrue="1">
      <formula>S3="Fuera de plazo"</formula>
    </cfRule>
    <cfRule type="expression" priority="3" dxfId="2" stopIfTrue="1">
      <formula>S3="Pendiente"</formula>
    </cfRule>
  </conditionalFormatting>
  <conditionalFormatting sqref="T3:T12">
    <cfRule type="expression" priority="4" dxfId="1" stopIfTrue="1">
      <formula>T3&gt;0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8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6" customWidth="1" min="3" max="3"/>
    <col width="14" customWidth="1" min="4" max="4"/>
    <col width="16" customWidth="1" min="5" max="5"/>
    <col width="20" customWidth="1" min="6" max="6"/>
    <col width="16" customWidth="1" min="7" max="7"/>
  </cols>
  <sheetData>
    <row r="1" ht="32" customHeight="1">
      <c r="A1" s="1" t="inlineStr">
        <is>
          <t>RESUMEN — CONTROL DE DEPÓSITOS DE FIANZA 2026</t>
        </is>
      </c>
    </row>
    <row r="2"/>
    <row r="3" ht="22" customHeight="1">
      <c r="A3" s="19" t="inlineStr">
        <is>
          <t>Total depósitos registrados</t>
        </is>
      </c>
      <c r="B3" s="20">
        <f>COUNTA(Depósitos!A3:A12)</f>
        <v/>
      </c>
    </row>
    <row r="4" ht="22" customHeight="1">
      <c r="A4" s="21" t="inlineStr">
        <is>
          <t>Depositados</t>
        </is>
      </c>
      <c r="B4" s="22">
        <f>COUNTIF(Depósitos!S3:S12,"Depositada")</f>
        <v/>
      </c>
    </row>
    <row r="5" ht="22" customHeight="1">
      <c r="A5" s="23" t="inlineStr">
        <is>
          <t>Pendientes</t>
        </is>
      </c>
      <c r="B5" s="24">
        <f>COUNTIF(Depósitos!S3:S12,"Pendiente")</f>
        <v/>
      </c>
    </row>
    <row r="6" ht="22" customHeight="1">
      <c r="A6" s="25" t="inlineStr">
        <is>
          <t>Fuera de plazo</t>
        </is>
      </c>
      <c r="B6" s="26">
        <f>COUNTIF(Depósitos!S3:S12,"Fuera de plazo")</f>
        <v/>
      </c>
    </row>
    <row r="7" ht="22" customHeight="1">
      <c r="A7" s="27" t="inlineStr">
        <is>
          <t>Importe total fianzas (€)</t>
        </is>
      </c>
      <c r="B7" s="49">
        <f>SUM(Depósitos!P3:P12)</f>
        <v/>
      </c>
    </row>
    <row r="8" ht="22" customHeight="1">
      <c r="A8" s="29" t="inlineStr">
        <is>
          <t>Depósitos complementarios (€)</t>
        </is>
      </c>
      <c r="B8" s="50">
        <f>SUM(Depósitos!Q3:Q12)</f>
        <v/>
      </c>
    </row>
    <row r="9" ht="22" customHeight="1">
      <c r="A9" s="25" t="inlineStr">
        <is>
          <t>Importe pendiente (€)</t>
        </is>
      </c>
      <c r="B9" s="51">
        <f>SUM(Depósitos!U3:U12)</f>
        <v/>
      </c>
    </row>
    <row r="10" ht="22" customHeight="1">
      <c r="A10" s="21" t="inlineStr">
        <is>
          <t>% cumplimiento</t>
        </is>
      </c>
      <c r="B10" s="52">
        <f>IFERROR(COUNTIF(Depósitos!S3:S12,"Depositada")/COUNTA(Depósitos!A3:A12),0)</f>
        <v/>
      </c>
    </row>
    <row r="11"/>
    <row r="12" ht="10" customHeight="1"/>
    <row r="13" ht="22" customHeight="1">
      <c r="A13" s="33" t="inlineStr">
        <is>
          <t>RESUMEN POR COMUNIDAD AUTÓNOMA</t>
        </is>
      </c>
      <c r="B13" s="53" t="n"/>
      <c r="C13" s="53" t="n"/>
      <c r="D13" s="53" t="n"/>
      <c r="E13" s="53" t="n"/>
      <c r="F13" s="53" t="n"/>
      <c r="G13" s="54" t="n"/>
    </row>
    <row r="14" ht="28" customHeight="1">
      <c r="A14" s="2" t="inlineStr">
        <is>
          <t>Comunidad autónoma</t>
        </is>
      </c>
      <c r="B14" s="2" t="inlineStr">
        <is>
          <t>Nº contratos</t>
        </is>
      </c>
      <c r="C14" s="2" t="inlineStr">
        <is>
          <t>Nº depositados</t>
        </is>
      </c>
      <c r="D14" s="2" t="inlineStr">
        <is>
          <t>Nº pendientes</t>
        </is>
      </c>
      <c r="E14" s="2" t="inlineStr">
        <is>
          <t>Nº fuera plazo</t>
        </is>
      </c>
      <c r="F14" s="2" t="inlineStr">
        <is>
          <t>Importe fianzas (€)</t>
        </is>
      </c>
      <c r="G14" s="2" t="inlineStr">
        <is>
          <t>% cumplimiento</t>
        </is>
      </c>
    </row>
    <row r="15" ht="18" customHeight="1">
      <c r="A15" s="3" t="inlineStr">
        <is>
          <t>Comunidad de Madrid</t>
        </is>
      </c>
      <c r="B15" s="8">
        <f>COUNTIF(Depósitos!D3:D12,A15)</f>
        <v/>
      </c>
      <c r="C15" s="8">
        <f>COUNTIFS(Depósitos!D3:D12,A15,Depósitos!S3:S12,"Depositada")</f>
        <v/>
      </c>
      <c r="D15" s="8">
        <f>COUNTIFS(Depósitos!D3:D12,A15,Depósitos!S3:S12,"Pendiente")</f>
        <v/>
      </c>
      <c r="E15" s="8">
        <f>COUNTIFS(Depósitos!D3:D12,A15,Depósitos!S3:S12,"Fuera de plazo")</f>
        <v/>
      </c>
      <c r="F15" s="44">
        <f>SUMIF(Depósitos!D3:D12,A15,Depósitos!P3:P12)</f>
        <v/>
      </c>
      <c r="G15" s="55">
        <f>IFERROR(C15/B15,0)</f>
        <v/>
      </c>
    </row>
    <row r="16" ht="18" customHeight="1">
      <c r="A16" s="11" t="inlineStr">
        <is>
          <t>Cataluña</t>
        </is>
      </c>
      <c r="B16" s="14">
        <f>COUNTIF(Depósitos!D3:D12,A16)</f>
        <v/>
      </c>
      <c r="C16" s="14">
        <f>COUNTIFS(Depósitos!D3:D12,A16,Depósitos!S3:S12,"Depositada")</f>
        <v/>
      </c>
      <c r="D16" s="14">
        <f>COUNTIFS(Depósitos!D3:D12,A16,Depósitos!S3:S12,"Pendiente")</f>
        <v/>
      </c>
      <c r="E16" s="14">
        <f>COUNTIFS(Depósitos!D3:D12,A16,Depósitos!S3:S12,"Fuera de plazo")</f>
        <v/>
      </c>
      <c r="F16" s="46">
        <f>SUMIF(Depósitos!D3:D12,A16,Depósitos!P3:P12)</f>
        <v/>
      </c>
      <c r="G16" s="56">
        <f>IFERROR(C16/B16,0)</f>
        <v/>
      </c>
    </row>
    <row r="17" ht="18" customHeight="1">
      <c r="A17" s="3" t="inlineStr">
        <is>
          <t>Andalucía</t>
        </is>
      </c>
      <c r="B17" s="8">
        <f>COUNTIF(Depósitos!D3:D12,A17)</f>
        <v/>
      </c>
      <c r="C17" s="8">
        <f>COUNTIFS(Depósitos!D3:D12,A17,Depósitos!S3:S12,"Depositada")</f>
        <v/>
      </c>
      <c r="D17" s="8">
        <f>COUNTIFS(Depósitos!D3:D12,A17,Depósitos!S3:S12,"Pendiente")</f>
        <v/>
      </c>
      <c r="E17" s="8">
        <f>COUNTIFS(Depósitos!D3:D12,A17,Depósitos!S3:S12,"Fuera de plazo")</f>
        <v/>
      </c>
      <c r="F17" s="44">
        <f>SUMIF(Depósitos!D3:D12,A17,Depósitos!P3:P12)</f>
        <v/>
      </c>
      <c r="G17" s="55">
        <f>IFERROR(C17/B17,0)</f>
        <v/>
      </c>
    </row>
    <row r="18" ht="18" customHeight="1">
      <c r="A18" s="11" t="inlineStr">
        <is>
          <t>Comunitat Valenciana</t>
        </is>
      </c>
      <c r="B18" s="14">
        <f>COUNTIF(Depósitos!D3:D12,A18)</f>
        <v/>
      </c>
      <c r="C18" s="14">
        <f>COUNTIFS(Depósitos!D3:D12,A18,Depósitos!S3:S12,"Depositada")</f>
        <v/>
      </c>
      <c r="D18" s="14">
        <f>COUNTIFS(Depósitos!D3:D12,A18,Depósitos!S3:S12,"Pendiente")</f>
        <v/>
      </c>
      <c r="E18" s="14">
        <f>COUNTIFS(Depósitos!D3:D12,A18,Depósitos!S3:S12,"Fuera de plazo")</f>
        <v/>
      </c>
      <c r="F18" s="46">
        <f>SUMIF(Depósitos!D3:D12,A18,Depósitos!P3:P12)</f>
        <v/>
      </c>
      <c r="G18" s="56">
        <f>IFERROR(C18/B18,0)</f>
        <v/>
      </c>
    </row>
    <row r="19" ht="18" customHeight="1">
      <c r="A19" s="3" t="inlineStr">
        <is>
          <t>Aragón</t>
        </is>
      </c>
      <c r="B19" s="8">
        <f>COUNTIF(Depósitos!D3:D12,A19)</f>
        <v/>
      </c>
      <c r="C19" s="8">
        <f>COUNTIFS(Depósitos!D3:D12,A19,Depósitos!S3:S12,"Depositada")</f>
        <v/>
      </c>
      <c r="D19" s="8">
        <f>COUNTIFS(Depósitos!D3:D12,A19,Depósitos!S3:S12,"Pendiente")</f>
        <v/>
      </c>
      <c r="E19" s="8">
        <f>COUNTIFS(Depósitos!D3:D12,A19,Depósitos!S3:S12,"Fuera de plazo")</f>
        <v/>
      </c>
      <c r="F19" s="44">
        <f>SUMIF(Depósitos!D3:D12,A19,Depósitos!P3:P12)</f>
        <v/>
      </c>
      <c r="G19" s="55">
        <f>IFERROR(C19/B19,0)</f>
        <v/>
      </c>
    </row>
    <row r="20" ht="18" customHeight="1">
      <c r="A20" s="11" t="inlineStr">
        <is>
          <t>País Vasco</t>
        </is>
      </c>
      <c r="B20" s="14">
        <f>COUNTIF(Depósitos!D3:D12,A20)</f>
        <v/>
      </c>
      <c r="C20" s="14">
        <f>COUNTIFS(Depósitos!D3:D12,A20,Depósitos!S3:S12,"Depositada")</f>
        <v/>
      </c>
      <c r="D20" s="14">
        <f>COUNTIFS(Depósitos!D3:D12,A20,Depósitos!S3:S12,"Pendiente")</f>
        <v/>
      </c>
      <c r="E20" s="14">
        <f>COUNTIFS(Depósitos!D3:D12,A20,Depósitos!S3:S12,"Fuera de plazo")</f>
        <v/>
      </c>
      <c r="F20" s="46">
        <f>SUMIF(Depósitos!D3:D12,A20,Depósitos!P3:P12)</f>
        <v/>
      </c>
      <c r="G20" s="56">
        <f>IFERROR(C20/B20,0)</f>
        <v/>
      </c>
    </row>
    <row r="21" ht="18" customHeight="1">
      <c r="A21" s="3" t="inlineStr">
        <is>
          <t>Región de Murcia</t>
        </is>
      </c>
      <c r="B21" s="8">
        <f>COUNTIF(Depósitos!D3:D12,A21)</f>
        <v/>
      </c>
      <c r="C21" s="8">
        <f>COUNTIFS(Depósitos!D3:D12,A21,Depósitos!S3:S12,"Depositada")</f>
        <v/>
      </c>
      <c r="D21" s="8">
        <f>COUNTIFS(Depósitos!D3:D12,A21,Depósitos!S3:S12,"Pendiente")</f>
        <v/>
      </c>
      <c r="E21" s="8">
        <f>COUNTIFS(Depósitos!D3:D12,A21,Depósitos!S3:S12,"Fuera de plazo")</f>
        <v/>
      </c>
      <c r="F21" s="44">
        <f>SUMIF(Depósitos!D3:D12,A21,Depósitos!P3:P12)</f>
        <v/>
      </c>
      <c r="G21" s="55">
        <f>IFERROR(C21/B21,0)</f>
        <v/>
      </c>
    </row>
    <row r="22" ht="18" customHeight="1">
      <c r="A22" s="11" t="inlineStr">
        <is>
          <t>Illes Balears</t>
        </is>
      </c>
      <c r="B22" s="14">
        <f>COUNTIF(Depósitos!D3:D12,A22)</f>
        <v/>
      </c>
      <c r="C22" s="14">
        <f>COUNTIFS(Depósitos!D3:D12,A22,Depósitos!S3:S12,"Depositada")</f>
        <v/>
      </c>
      <c r="D22" s="14">
        <f>COUNTIFS(Depósitos!D3:D12,A22,Depósitos!S3:S12,"Pendiente")</f>
        <v/>
      </c>
      <c r="E22" s="14">
        <f>COUNTIFS(Depósitos!D3:D12,A22,Depósitos!S3:S12,"Fuera de plazo")</f>
        <v/>
      </c>
      <c r="F22" s="46">
        <f>SUMIF(Depósitos!D3:D12,A22,Depósitos!P3:P12)</f>
        <v/>
      </c>
      <c r="G22" s="56">
        <f>IFERROR(C22/B22,0)</f>
        <v/>
      </c>
    </row>
    <row r="23">
      <c r="A23" s="36" t="inlineStr">
        <is>
          <t>TOTAL</t>
        </is>
      </c>
      <c r="B23" s="16">
        <f>SUM(B15:B22)</f>
        <v/>
      </c>
      <c r="C23" s="16">
        <f>SUM(C15:C22)</f>
        <v/>
      </c>
      <c r="D23" s="16">
        <f>SUM(D15:D22)</f>
        <v/>
      </c>
      <c r="E23" s="16">
        <f>SUM(E15:E22)</f>
        <v/>
      </c>
      <c r="F23" s="48">
        <f>SUM(F15:F22)</f>
        <v/>
      </c>
      <c r="G23" s="57">
        <f>IFERROR(C23/B23,0)</f>
        <v/>
      </c>
    </row>
    <row r="24"/>
    <row r="25">
      <c r="A25" s="38" t="inlineStr">
        <is>
          <t>Estado</t>
        </is>
      </c>
      <c r="B25" s="38" t="inlineStr">
        <is>
          <t>Cantidad</t>
        </is>
      </c>
    </row>
    <row r="26">
      <c r="A26" t="inlineStr">
        <is>
          <t>Depositada</t>
        </is>
      </c>
      <c r="B26">
        <f>COUNTIF(Depósitos!S3:S12,"Depositada")</f>
        <v/>
      </c>
    </row>
    <row r="27">
      <c r="A27" t="inlineStr">
        <is>
          <t>Pendiente</t>
        </is>
      </c>
      <c r="B27">
        <f>COUNTIF(Depósitos!S3:S12,"Pendiente")</f>
        <v/>
      </c>
    </row>
    <row r="28">
      <c r="A28" t="inlineStr">
        <is>
          <t>Fuera de plazo</t>
        </is>
      </c>
      <c r="B28">
        <f>COUNTIF(Depósitos!S3:S12,"Fuera de plazo")</f>
        <v/>
      </c>
    </row>
  </sheetData>
  <mergeCells count="2">
    <mergeCell ref="A1:G1"/>
    <mergeCell ref="A13:G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5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60" customWidth="1" min="2" max="2"/>
    <col width="30" customWidth="1" min="3" max="3"/>
  </cols>
  <sheetData>
    <row r="1" ht="34" customHeight="1">
      <c r="A1" s="1" t="inlineStr">
        <is>
          <t>INSTRUCCIONES DE USO — CONTROL DE DEPÓSITOS DE FIANZA</t>
        </is>
      </c>
    </row>
    <row r="2"/>
    <row r="3" ht="22" customHeight="1">
      <c r="A3" s="39" t="inlineStr">
        <is>
          <t>FINALIDAD DEL CONTROL</t>
        </is>
      </c>
      <c r="B3" s="53" t="n"/>
      <c r="C3" s="54" t="n"/>
    </row>
    <row r="4" ht="16" customHeight="1">
      <c r="B4" s="11" t="inlineStr">
        <is>
          <t>Este fichero permite gestionar el control de los depósitos de fianza arrendaticia</t>
        </is>
      </c>
      <c r="C4" s="54" t="n"/>
    </row>
    <row r="5" ht="16" customHeight="1">
      <c r="B5" s="3" t="inlineStr">
        <is>
          <t>obligatorios conforme a la Ley de Arrendamientos Urbanos (LAU 29/1994, art. 36)</t>
        </is>
      </c>
      <c r="C5" s="54" t="n"/>
    </row>
    <row r="6" ht="16" customHeight="1">
      <c r="B6" s="11" t="inlineStr">
        <is>
          <t>y la normativa autonómica de cada comunidad.</t>
        </is>
      </c>
      <c r="C6" s="54" t="n"/>
    </row>
    <row r="7" ht="16" customHeight="1">
      <c r="B7" s="3" t="inlineStr">
        <is>
          <t>La fianza obligatoria es de 1 mes de renta para vivienda habitual y temporada,</t>
        </is>
      </c>
      <c r="C7" s="54" t="n"/>
    </row>
    <row r="8" ht="16" customHeight="1">
      <c r="B8" s="11" t="inlineStr">
        <is>
          <t>y de 2 meses para uso distinto a vivienda (local, oficina, etc.).</t>
        </is>
      </c>
      <c r="C8" s="54" t="n"/>
    </row>
    <row r="9" ht="16" customHeight="1">
      <c r="B9" s="3" t="inlineStr">
        <is>
          <t>Cada CCAA dispone de su propio organismo receptor del depósito.</t>
        </is>
      </c>
      <c r="C9" s="54" t="n"/>
    </row>
    <row r="10" ht="6" customHeight="1"/>
    <row r="11" ht="22" customHeight="1">
      <c r="A11" s="39" t="inlineStr">
        <is>
          <t>CÓMO REGISTRAR UN CONTRATO</t>
        </is>
      </c>
      <c r="B11" s="53" t="n"/>
      <c r="C11" s="54" t="n"/>
    </row>
    <row r="12" ht="16" customHeight="1">
      <c r="B12" s="11" t="inlineStr">
        <is>
          <t>1. Complete la hoja 'Depósitos' rellenando las celdas destacadas en AMARILLO.</t>
        </is>
      </c>
      <c r="C12" s="54" t="n"/>
    </row>
    <row r="13" ht="16" customHeight="1">
      <c r="B13" s="3" t="inlineStr">
        <is>
          <t>2. Introduzca el ID, fecha de contrato, comunidad autónoma, organismo,</t>
        </is>
      </c>
      <c r="C13" s="54" t="n"/>
    </row>
    <row r="14" ht="16" customHeight="1">
      <c r="B14" s="11" t="inlineStr">
        <is>
          <t xml:space="preserve">   arrendador, NIF, arrendatario, inmueble, dirección y tipo de contrato.</t>
        </is>
      </c>
      <c r="C14" s="54" t="n"/>
    </row>
    <row r="15" ht="16" customHeight="1">
      <c r="B15" s="3" t="inlineStr">
        <is>
          <t>3. Registre la 'Fecha depósito' cuando se realice el ingreso en el organismo.</t>
        </is>
      </c>
      <c r="C15" s="54" t="n"/>
    </row>
    <row r="16" ht="16" customHeight="1">
      <c r="B16" s="11" t="inlineStr">
        <is>
          <t>4. Las columnas 'Fianza legal', 'Fecha vencimiento', 'Estado', 'Días retraso'</t>
        </is>
      </c>
      <c r="C16" s="54" t="n"/>
    </row>
    <row r="17" ht="16" customHeight="1">
      <c r="B17" s="3" t="inlineStr">
        <is>
          <t xml:space="preserve">   e 'Importe pendiente' se calculan automáticamente mediante fórmulas.</t>
        </is>
      </c>
      <c r="C17" s="54" t="n"/>
    </row>
    <row r="18" ht="16" customHeight="1">
      <c r="B18" s="11" t="inlineStr">
        <is>
          <t>5. Use 'Observaciones' para anotar incidencias, número de expediente, etc.</t>
        </is>
      </c>
      <c r="C18" s="54" t="n"/>
    </row>
    <row r="19" ht="6" customHeight="1"/>
    <row r="20" ht="22" customHeight="1">
      <c r="A20" s="40" t="inlineStr">
        <is>
          <t>PLAZOS AUTONÓMICOS</t>
        </is>
      </c>
      <c r="B20" s="53" t="n"/>
      <c r="C20" s="54" t="n"/>
    </row>
    <row r="21" ht="16" customHeight="1">
      <c r="B21" s="3" t="inlineStr">
        <is>
          <t>AVISO: los plazos para depositar la fianza varían según la CCAA:</t>
        </is>
      </c>
      <c r="C21" s="54" t="n"/>
    </row>
    <row r="22" ht="16" customHeight="1">
      <c r="B22" s="11" t="inlineStr">
        <is>
          <t xml:space="preserve">  • Madrid: 30 días hábiles desde la firma del contrato.</t>
        </is>
      </c>
      <c r="C22" s="54" t="n"/>
    </row>
    <row r="23" ht="16" customHeight="1">
      <c r="B23" s="3" t="inlineStr">
        <is>
          <t xml:space="preserve">  • Cataluña: 1 mes desde la formalización.</t>
        </is>
      </c>
      <c r="C23" s="54" t="n"/>
    </row>
    <row r="24" ht="16" customHeight="1">
      <c r="B24" s="11" t="inlineStr">
        <is>
          <t xml:space="preserve">  • Andalucía: 30 días naturales desde la firma.</t>
        </is>
      </c>
      <c r="C24" s="54" t="n"/>
    </row>
    <row r="25" ht="16" customHeight="1">
      <c r="B25" s="3" t="inlineStr">
        <is>
          <t xml:space="preserve">  • Comunitat Valenciana: 30 días hábiles.</t>
        </is>
      </c>
      <c r="C25" s="54" t="n"/>
    </row>
    <row r="26" ht="16" customHeight="1">
      <c r="B26" s="11" t="inlineStr">
        <is>
          <t xml:space="preserve">  • Aragón: 30 días desde la firma.</t>
        </is>
      </c>
      <c r="C26" s="54" t="n"/>
    </row>
    <row r="27" ht="16" customHeight="1">
      <c r="B27" s="3" t="inlineStr">
        <is>
          <t xml:space="preserve">  • País Vasco: 2 meses desde la firma.</t>
        </is>
      </c>
      <c r="C27" s="54" t="n"/>
    </row>
    <row r="28" ht="16" customHeight="1">
      <c r="B28" s="11" t="inlineStr">
        <is>
          <t xml:space="preserve">  • Murcia / Baleares: 30 días naturales.</t>
        </is>
      </c>
      <c r="C28" s="54" t="n"/>
    </row>
    <row r="29" ht="16" customHeight="1">
      <c r="B29" s="3" t="inlineStr">
        <is>
          <t>Consulte la normativa vigente de su CCAA para actualizaciones.</t>
        </is>
      </c>
      <c r="C29" s="54" t="n"/>
    </row>
    <row r="30" ht="6" customHeight="1"/>
    <row r="31" ht="22" customHeight="1">
      <c r="A31" s="39" t="inlineStr">
        <is>
          <t>LEYENDA DE COLORES</t>
        </is>
      </c>
      <c r="B31" s="53" t="n"/>
      <c r="C31" s="54" t="n"/>
    </row>
    <row r="32" ht="16" customHeight="1">
      <c r="B32" s="11" t="inlineStr">
        <is>
          <t>🟡 AMARILLO  → Celda de entrada manual (el usuario debe rellenar).</t>
        </is>
      </c>
      <c r="C32" s="54" t="n"/>
    </row>
    <row r="33" ht="16" customHeight="1">
      <c r="B33" s="3" t="inlineStr">
        <is>
          <t>🟢 VERDE     → Estado 'Depositada': depósito correcto y regularizado.</t>
        </is>
      </c>
      <c r="C33" s="54" t="n"/>
    </row>
    <row r="34" ht="16" customHeight="1">
      <c r="B34" s="11" t="inlineStr">
        <is>
          <t>🔴 ROJO      → Estado 'Fuera de plazo': incidencia, retraso en el depósito.</t>
        </is>
      </c>
      <c r="C34" s="54" t="n"/>
    </row>
    <row r="35" ht="16" customHeight="1">
      <c r="B35" s="3" t="inlineStr">
        <is>
          <t>🟡 AMARILLO  → Estado 'Pendiente': aún no se ha realizado el ingreso.</t>
        </is>
      </c>
      <c r="C35" s="54" t="n"/>
    </row>
    <row r="36" ht="16" customHeight="1">
      <c r="B36" s="11" t="inlineStr">
        <is>
          <t>⬜ GRIS CLARO → Filas de totales y encabezados secundarios.</t>
        </is>
      </c>
      <c r="C36" s="54" t="n"/>
    </row>
    <row r="37" ht="6" customHeight="1"/>
    <row r="38" ht="22" customHeight="1">
      <c r="A38" s="40" t="inlineStr">
        <is>
          <t>DOCUMENTACIÓN NECESARIA</t>
        </is>
      </c>
      <c r="B38" s="53" t="n"/>
      <c r="C38" s="54" t="n"/>
    </row>
    <row r="39" ht="16" customHeight="1">
      <c r="B39" s="3" t="inlineStr">
        <is>
          <t>Para cada depósito, conserve la siguiente documentación:</t>
        </is>
      </c>
      <c r="C39" s="54" t="n"/>
    </row>
    <row r="40" ht="16" customHeight="1">
      <c r="B40" s="11" t="inlineStr">
        <is>
          <t xml:space="preserve">  • NIF del arrendador y del arrendatario.</t>
        </is>
      </c>
      <c r="C40" s="54" t="n"/>
    </row>
    <row r="41" ht="16" customHeight="1">
      <c r="B41" s="3" t="inlineStr">
        <is>
          <t xml:space="preserve">  • Referencia catastral del inmueble.</t>
        </is>
      </c>
      <c r="C41" s="54" t="n"/>
    </row>
    <row r="42" ht="16" customHeight="1">
      <c r="B42" s="11" t="inlineStr">
        <is>
          <t xml:space="preserve">  • Copia del contrato de arrendamiento firmado.</t>
        </is>
      </c>
      <c r="C42" s="54" t="n"/>
    </row>
    <row r="43" ht="16" customHeight="1">
      <c r="B43" s="3" t="inlineStr">
        <is>
          <t xml:space="preserve">  • Dirección completa del inmueble.</t>
        </is>
      </c>
      <c r="C43" s="54" t="n"/>
    </row>
    <row r="44" ht="16" customHeight="1">
      <c r="B44" s="11" t="inlineStr">
        <is>
          <t xml:space="preserve">  • Justificante de ingreso en el organismo autonómico.</t>
        </is>
      </c>
      <c r="C44" s="54" t="n"/>
    </row>
    <row r="45" ht="16" customHeight="1">
      <c r="B45" s="3" t="inlineStr">
        <is>
          <t xml:space="preserve">  • Número de expediente asignado por el organismo receptor.</t>
        </is>
      </c>
      <c r="C45" s="54" t="n"/>
    </row>
    <row r="46" ht="6" customHeight="1"/>
    <row r="47" ht="22" customHeight="1">
      <c r="A47" s="39" t="inlineStr">
        <is>
          <t>COLUMNAS CALCULADAS AUTOMÁTICAMENTE</t>
        </is>
      </c>
      <c r="B47" s="53" t="n"/>
      <c r="C47" s="54" t="n"/>
    </row>
    <row r="48" ht="16" customHeight="1">
      <c r="B48" s="11" t="inlineStr">
        <is>
          <t>• Fianza legal (€): 1 mes de renta (vivienda/temporada) o 2 meses (uso distinto).</t>
        </is>
      </c>
      <c r="C48" s="54" t="n"/>
    </row>
    <row r="49" ht="16" customHeight="1">
      <c r="B49" s="3" t="inlineStr">
        <is>
          <t>• Fecha vencimiento: fecha de depósito + 30 días (ajustar al plazo de su CCAA).</t>
        </is>
      </c>
      <c r="C49" s="54" t="n"/>
    </row>
    <row r="50" ht="16" customHeight="1">
      <c r="B50" s="11" t="inlineStr">
        <is>
          <t>• Estado: 'Pendiente' si no hay fecha depósito; 'Fuera de plazo' si hoy &gt; vencimiento;</t>
        </is>
      </c>
      <c r="C50" s="54" t="n"/>
    </row>
    <row r="51" ht="16" customHeight="1">
      <c r="B51" s="3" t="inlineStr">
        <is>
          <t xml:space="preserve">  'Depositada' en caso contrario.</t>
        </is>
      </c>
      <c r="C51" s="54" t="n"/>
    </row>
    <row r="52" ht="16" customHeight="1">
      <c r="B52" s="11" t="inlineStr">
        <is>
          <t>• Días retraso: número de días transcurridos desde el vencimiento (si fuera de plazo).</t>
        </is>
      </c>
      <c r="C52" s="54" t="n"/>
    </row>
    <row r="53" ht="16" customHeight="1">
      <c r="B53" s="3" t="inlineStr">
        <is>
          <t>• Importe pendiente: suma de fianza legal + complementario si no está depositado.</t>
        </is>
      </c>
      <c r="C53" s="54" t="n"/>
    </row>
    <row r="54" ht="6" customHeight="1"/>
    <row r="55" ht="22" customHeight="1">
      <c r="A55" s="41" t="inlineStr">
        <is>
          <t>⚠ Este fichero es una herramienta de ayuda interna. Consulte siempre la normativa autonómica vigente y al organismo correspondiente.</t>
        </is>
      </c>
      <c r="B55" s="53" t="n"/>
      <c r="C55" s="54" t="n"/>
    </row>
  </sheetData>
  <mergeCells count="48">
    <mergeCell ref="A1:C1"/>
    <mergeCell ref="A3:C3"/>
    <mergeCell ref="B4:C4"/>
    <mergeCell ref="B5:C5"/>
    <mergeCell ref="B6:C6"/>
    <mergeCell ref="B7:C7"/>
    <mergeCell ref="B8:C8"/>
    <mergeCell ref="B9:C9"/>
    <mergeCell ref="A11:C11"/>
    <mergeCell ref="B12:C12"/>
    <mergeCell ref="B13:C13"/>
    <mergeCell ref="B14:C14"/>
    <mergeCell ref="B15:C15"/>
    <mergeCell ref="B16:C16"/>
    <mergeCell ref="B17:C17"/>
    <mergeCell ref="B18:C18"/>
    <mergeCell ref="A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31:C31"/>
    <mergeCell ref="B32:C32"/>
    <mergeCell ref="B33:C33"/>
    <mergeCell ref="B34:C34"/>
    <mergeCell ref="B35:C35"/>
    <mergeCell ref="B36:C36"/>
    <mergeCell ref="A38:C38"/>
    <mergeCell ref="B39:C39"/>
    <mergeCell ref="B40:C40"/>
    <mergeCell ref="B41:C41"/>
    <mergeCell ref="B42:C42"/>
    <mergeCell ref="B43:C43"/>
    <mergeCell ref="B44:C44"/>
    <mergeCell ref="B45:C45"/>
    <mergeCell ref="A47:C47"/>
    <mergeCell ref="B48:C48"/>
    <mergeCell ref="B49:C49"/>
    <mergeCell ref="B50:C50"/>
    <mergeCell ref="B51:C51"/>
    <mergeCell ref="B52:C52"/>
    <mergeCell ref="B53:C53"/>
    <mergeCell ref="A55:C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2026-06-19T11:44:08Z</dcterms:created>
  <dcterms:modified xmlns:dcterms="http://purl.org/dc/terms/" xmlns:xsi="http://www.w3.org/2001/XMLSchema-instance" xsi:type="dcterms:W3CDTF">2026-06-19T11:44:08Z</dcterms:modified>
</cp:coreProperties>
</file>