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sumos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Parámetros" sheetId="3" state="visible" r:id="rId3"/>
    <sheet xmlns:r="http://schemas.openxmlformats.org/officeDocument/2006/relationships" name="Instruc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#.##0,00 &quot;m³&quot;"/>
    <numFmt numFmtId="166" formatCode="#.##0,00 &quot;€&quot;"/>
    <numFmt numFmtId="167" formatCode="0,00%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color rgb="001F2937"/>
      <sz val="11"/>
    </font>
    <font>
      <name val="Calibri"/>
      <b val="1"/>
      <color rgb="00111827"/>
      <sz val="11"/>
    </font>
    <font>
      <name val="Calibri"/>
      <i val="1"/>
      <color rgb="00475569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1" fontId="3" fillId="5" borderId="1" applyAlignment="1" pivotButton="0" quotePrefix="0" xfId="0">
      <alignment horizontal="right" vertical="center"/>
    </xf>
    <xf numFmtId="1" fontId="3" fillId="3" borderId="1" applyAlignment="1" pivotButton="0" quotePrefix="0" xfId="0">
      <alignment horizontal="right" vertical="center"/>
    </xf>
    <xf numFmtId="167" fontId="3" fillId="5" borderId="1" applyAlignment="1" pivotButton="0" quotePrefix="0" xfId="0">
      <alignment horizontal="right" vertical="center"/>
    </xf>
    <xf numFmtId="0" fontId="2" fillId="6" borderId="0" applyAlignment="1" pivotButton="0" quotePrefix="0" xfId="0">
      <alignment horizontal="center" vertical="center" wrapText="1"/>
    </xf>
    <xf numFmtId="167" fontId="3" fillId="3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167" fontId="3" fillId="5" borderId="1" applyAlignment="1" pivotButton="0" quotePrefix="0" xfId="0">
      <alignment horizontal="right" vertical="center"/>
    </xf>
    <xf numFmtId="167" fontId="3" fillId="3" borderId="1" applyAlignment="1" pivotButton="0" quotePrefix="0" xfId="0">
      <alignment horizontal="right" vertical="center"/>
    </xf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FFFFFF"/>
      </font>
      <fill>
        <patternFill patternType="solid">
          <fgColor rgb="0016A34A"/>
        </patternFill>
      </fill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Consumo de agua por vivienda (m³) — Marzo 2026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'Resumen'!C11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'Resumen'!$B$12:$B$20</f>
            </numRef>
          </cat>
          <val>
            <numRef>
              <f>'Resumen'!$C$12:$C$20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Vivienda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Consumo (m³)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Porcentaje del consumo total por vecino</a:t>
            </a:r>
          </a:p>
        </rich>
      </tx>
    </title>
    <plotArea>
      <pieChart>
        <varyColors val="1"/>
        <ser>
          <idx val="0"/>
          <order val="0"/>
          <tx>
            <strRef>
              <f>'Resumen'!E11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'Resumen'!$A$12:$A$20</f>
            </numRef>
          </cat>
          <val>
            <numRef>
              <f>'Resumen'!$E$12:$E$20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1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20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3" customWidth="1" min="2" max="2"/>
    <col width="14" customWidth="1" min="3" max="3"/>
    <col width="14" customWidth="1" min="4" max="4"/>
    <col width="10" customWidth="1" min="5" max="5"/>
    <col width="18" customWidth="1" min="6" max="6"/>
    <col width="12" customWidth="1" min="7" max="7"/>
    <col width="30" customWidth="1" min="8" max="8"/>
    <col width="24" customWidth="1" min="9" max="9"/>
    <col width="13" customWidth="1" min="10" max="10"/>
    <col width="13" customWidth="1" min="11" max="11"/>
    <col width="12" customWidth="1" min="12" max="12"/>
    <col width="11" customWidth="1" min="13" max="13"/>
    <col width="13" customWidth="1" min="14" max="14"/>
    <col width="13" customWidth="1" min="15" max="15"/>
    <col width="14" customWidth="1" min="16" max="16"/>
    <col width="14" customWidth="1" min="17" max="17"/>
    <col width="16" customWidth="1" min="18" max="18"/>
    <col width="42" customWidth="1" min="19" max="19"/>
  </cols>
  <sheetData>
    <row r="1" ht="28" customHeight="1">
      <c r="A1" s="1" t="inlineStr">
        <is>
          <t>CONTROL DE CONSUMO DE AGUA COMUNITARIA POR VECINO — COMUNIDAD DE PROPIETARIOS</t>
        </is>
      </c>
    </row>
    <row r="2" ht="34" customHeight="1">
      <c r="A2" s="2" t="inlineStr">
        <is>
          <t>ID registro</t>
        </is>
      </c>
      <c r="B2" s="2" t="inlineStr">
        <is>
          <t>Periodo</t>
        </is>
      </c>
      <c r="C2" s="2" t="inlineStr">
        <is>
          <t>Fecha lectura anterior</t>
        </is>
      </c>
      <c r="D2" s="2" t="inlineStr">
        <is>
          <t>Fecha lectura actual</t>
        </is>
      </c>
      <c r="E2" s="2" t="inlineStr">
        <is>
          <t>Vivienda</t>
        </is>
      </c>
      <c r="F2" s="2" t="inlineStr">
        <is>
          <t>Vecino/a</t>
        </is>
      </c>
      <c r="G2" s="2" t="inlineStr">
        <is>
          <t>NIF</t>
        </is>
      </c>
      <c r="H2" s="2" t="inlineStr">
        <is>
          <t>Dirección</t>
        </is>
      </c>
      <c r="I2" s="2" t="inlineStr">
        <is>
          <t>Referencia catastral</t>
        </is>
      </c>
      <c r="J2" s="2" t="inlineStr">
        <is>
          <t>Lectura anterior (m³)</t>
        </is>
      </c>
      <c r="K2" s="2" t="inlineStr">
        <is>
          <t>Lectura actual (m³)</t>
        </is>
      </c>
      <c r="L2" s="2" t="inlineStr">
        <is>
          <t>Consumo (m³)</t>
        </is>
      </c>
      <c r="M2" s="2" t="inlineStr">
        <is>
          <t>Cuota fija (€)</t>
        </is>
      </c>
      <c r="N2" s="2" t="inlineStr">
        <is>
          <t>Precio agua (€ / m³)</t>
        </is>
      </c>
      <c r="O2" s="2" t="inlineStr">
        <is>
          <t>Coste consumo (€)</t>
        </is>
      </c>
      <c r="P2" s="2" t="inlineStr">
        <is>
          <t>Gastos comunes agua (€)</t>
        </is>
      </c>
      <c r="Q2" s="2" t="inlineStr">
        <is>
          <t>Total a repercutir (€)</t>
        </is>
      </c>
      <c r="R2" s="2" t="inlineStr">
        <is>
          <t>Estado consumo</t>
        </is>
      </c>
      <c r="S2" s="2" t="inlineStr">
        <is>
          <t>Observaciones</t>
        </is>
      </c>
    </row>
    <row r="3">
      <c r="A3" s="3" t="n">
        <v>1</v>
      </c>
      <c r="B3" s="3" t="inlineStr">
        <is>
          <t>Marzo 2026</t>
        </is>
      </c>
      <c r="C3" s="23" t="n">
        <v>46082</v>
      </c>
      <c r="D3" s="23" t="n">
        <v>46112</v>
      </c>
      <c r="E3" s="3" t="inlineStr">
        <is>
          <t>1ºA</t>
        </is>
      </c>
      <c r="F3" s="5" t="inlineStr">
        <is>
          <t>María García</t>
        </is>
      </c>
      <c r="G3" s="3" t="inlineStr">
        <is>
          <t>28475619K</t>
        </is>
      </c>
      <c r="H3" s="6" t="inlineStr">
        <is>
          <t>Calle Mayor 12 1ºA, Madrid</t>
        </is>
      </c>
      <c r="I3" s="3" t="inlineStr">
        <is>
          <t>2807901VK3828H0001AA</t>
        </is>
      </c>
      <c r="J3" s="24" t="n">
        <v>1250</v>
      </c>
      <c r="K3" s="24" t="n">
        <v>1258.4</v>
      </c>
      <c r="L3" s="25">
        <f>MAX(0,K3-J3)</f>
        <v/>
      </c>
      <c r="M3" s="26" t="n">
        <v>6.5</v>
      </c>
      <c r="N3" s="27">
        <f>IFERROR(VLOOKUP(B3,Parámetros!A:B,2,FALSE),0)</f>
        <v/>
      </c>
      <c r="O3" s="27">
        <f>L3*N3</f>
        <v/>
      </c>
      <c r="P3" s="27">
        <f>IF(SUM($L$3:$L$11)=0,0,L3/SUM($L$3:$L$11)*Parámetros!$B$5)</f>
        <v/>
      </c>
      <c r="Q3" s="27">
        <f>M3+O3+P3</f>
        <v/>
      </c>
      <c r="R3" s="3">
        <f>IF(L3&gt;Parámetros!$B$6,"Consumo elevado",IF(L3=0,"Sin consumo","Normal"))</f>
        <v/>
      </c>
      <c r="S3" s="5" t="inlineStr">
        <is>
          <t>Consumo dentro de la media de la vivienda.</t>
        </is>
      </c>
    </row>
    <row r="4">
      <c r="A4" s="11" t="n">
        <v>2</v>
      </c>
      <c r="B4" s="11" t="inlineStr">
        <is>
          <t>Marzo 2026</t>
        </is>
      </c>
      <c r="C4" s="23" t="n">
        <v>46082</v>
      </c>
      <c r="D4" s="23" t="n">
        <v>46112</v>
      </c>
      <c r="E4" s="11" t="inlineStr">
        <is>
          <t>1ºB</t>
        </is>
      </c>
      <c r="F4" s="5" t="inlineStr">
        <is>
          <t>Antonio López</t>
        </is>
      </c>
      <c r="G4" s="11" t="inlineStr">
        <is>
          <t>47192035B</t>
        </is>
      </c>
      <c r="H4" s="12" t="inlineStr">
        <is>
          <t>Calle Mayor 12 1ºB, Madrid</t>
        </is>
      </c>
      <c r="I4" s="11" t="inlineStr">
        <is>
          <t>2807902VK3828H0002AB</t>
        </is>
      </c>
      <c r="J4" s="24" t="n">
        <v>986.4</v>
      </c>
      <c r="K4" s="24" t="n">
        <v>997.6</v>
      </c>
      <c r="L4" s="28">
        <f>MAX(0,K4-J4)</f>
        <v/>
      </c>
      <c r="M4" s="26" t="n">
        <v>6.5</v>
      </c>
      <c r="N4" s="29">
        <f>IFERROR(VLOOKUP(B4,Parámetros!A:B,2,FALSE),0)</f>
        <v/>
      </c>
      <c r="O4" s="29">
        <f>L4*N4</f>
        <v/>
      </c>
      <c r="P4" s="29">
        <f>IF(SUM($L$3:$L$11)=0,0,L4/SUM($L$3:$L$11)*Parámetros!$B$5)</f>
        <v/>
      </c>
      <c r="Q4" s="29">
        <f>M4+O4+P4</f>
        <v/>
      </c>
      <c r="R4" s="11">
        <f>IF(L4&gt;Parámetros!$B$6,"Consumo elevado",IF(L4=0,"Sin consumo","Normal"))</f>
        <v/>
      </c>
      <c r="S4" s="5" t="inlineStr"/>
    </row>
    <row r="5">
      <c r="A5" s="3" t="n">
        <v>3</v>
      </c>
      <c r="B5" s="3" t="inlineStr">
        <is>
          <t>Marzo 2026</t>
        </is>
      </c>
      <c r="C5" s="23" t="n">
        <v>46082</v>
      </c>
      <c r="D5" s="23" t="n">
        <v>46111</v>
      </c>
      <c r="E5" s="3" t="inlineStr">
        <is>
          <t>2ºA</t>
        </is>
      </c>
      <c r="F5" s="5" t="inlineStr">
        <is>
          <t>Carmen Ruiz</t>
        </is>
      </c>
      <c r="G5" s="3" t="inlineStr">
        <is>
          <t>50841276R</t>
        </is>
      </c>
      <c r="H5" s="6" t="inlineStr">
        <is>
          <t>Av. Diagonal 405 2ºA, Barcelona</t>
        </is>
      </c>
      <c r="I5" s="3" t="inlineStr">
        <is>
          <t>0804603BR9980G0003BC</t>
        </is>
      </c>
      <c r="J5" s="24" t="n">
        <v>1542.2</v>
      </c>
      <c r="K5" s="24" t="n">
        <v>1548.95</v>
      </c>
      <c r="L5" s="25">
        <f>MAX(0,K5-J5)</f>
        <v/>
      </c>
      <c r="M5" s="26" t="n">
        <v>6.5</v>
      </c>
      <c r="N5" s="27">
        <f>IFERROR(VLOOKUP(B5,Parámetros!A:B,2,FALSE),0)</f>
        <v/>
      </c>
      <c r="O5" s="27">
        <f>L5*N5</f>
        <v/>
      </c>
      <c r="P5" s="27">
        <f>IF(SUM($L$3:$L$11)=0,0,L5/SUM($L$3:$L$11)*Parámetros!$B$5)</f>
        <v/>
      </c>
      <c r="Q5" s="27">
        <f>M5+O5+P5</f>
        <v/>
      </c>
      <c r="R5" s="3">
        <f>IF(L5&gt;Parámetros!$B$6,"Consumo elevado",IF(L5=0,"Sin consumo","Normal"))</f>
        <v/>
      </c>
      <c r="S5" s="5" t="inlineStr">
        <is>
          <t>Vivienda ocupada solo en fines de semana.</t>
        </is>
      </c>
    </row>
    <row r="6">
      <c r="A6" s="11" t="n">
        <v>4</v>
      </c>
      <c r="B6" s="11" t="inlineStr">
        <is>
          <t>Marzo 2026</t>
        </is>
      </c>
      <c r="C6" s="23" t="n">
        <v>46082</v>
      </c>
      <c r="D6" s="23" t="n">
        <v>46112</v>
      </c>
      <c r="E6" s="11" t="inlineStr">
        <is>
          <t>2ºB</t>
        </is>
      </c>
      <c r="F6" s="5" t="inlineStr">
        <is>
          <t>José Martínez</t>
        </is>
      </c>
      <c r="G6" s="11" t="inlineStr">
        <is>
          <t>33681024T</t>
        </is>
      </c>
      <c r="H6" s="12" t="inlineStr">
        <is>
          <t>Av. Diagonal 405 2ºB, Barcelona</t>
        </is>
      </c>
      <c r="I6" s="11" t="inlineStr">
        <is>
          <t>0804604BR9980G0004CD</t>
        </is>
      </c>
      <c r="J6" s="24" t="n">
        <v>1108.75</v>
      </c>
      <c r="K6" s="24" t="n">
        <v>1123.35</v>
      </c>
      <c r="L6" s="28">
        <f>MAX(0,K6-J6)</f>
        <v/>
      </c>
      <c r="M6" s="26" t="n">
        <v>6.5</v>
      </c>
      <c r="N6" s="29">
        <f>IFERROR(VLOOKUP(B6,Parámetros!A:B,2,FALSE),0)</f>
        <v/>
      </c>
      <c r="O6" s="29">
        <f>L6*N6</f>
        <v/>
      </c>
      <c r="P6" s="29">
        <f>IF(SUM($L$3:$L$11)=0,0,L6/SUM($L$3:$L$11)*Parámetros!$B$5)</f>
        <v/>
      </c>
      <c r="Q6" s="29">
        <f>M6+O6+P6</f>
        <v/>
      </c>
      <c r="R6" s="11">
        <f>IF(L6&gt;Parámetros!$B$6,"Consumo elevado",IF(L6=0,"Sin consumo","Normal"))</f>
        <v/>
      </c>
      <c r="S6" s="5" t="inlineStr">
        <is>
          <t>Consumo elevado: revisar posible fuga en cisterna.</t>
        </is>
      </c>
    </row>
    <row r="7">
      <c r="A7" s="3" t="n">
        <v>5</v>
      </c>
      <c r="B7" s="3" t="inlineStr">
        <is>
          <t>Marzo 2026</t>
        </is>
      </c>
      <c r="C7" s="23" t="n">
        <v>46082</v>
      </c>
      <c r="D7" s="23" t="n">
        <v>46112</v>
      </c>
      <c r="E7" s="3" t="inlineStr">
        <is>
          <t>3ºA</t>
        </is>
      </c>
      <c r="F7" s="5" t="inlineStr">
        <is>
          <t>Laura Fernández</t>
        </is>
      </c>
      <c r="G7" s="3" t="inlineStr">
        <is>
          <t>51274903M</t>
        </is>
      </c>
      <c r="H7" s="6" t="inlineStr">
        <is>
          <t>Calle Sierpes 8 3ºA, Sevilla</t>
        </is>
      </c>
      <c r="I7" s="3" t="inlineStr">
        <is>
          <t>4109005SE4101A0005DE</t>
        </is>
      </c>
      <c r="J7" s="24" t="n">
        <v>1377.9</v>
      </c>
      <c r="K7" s="24" t="n">
        <v>1387</v>
      </c>
      <c r="L7" s="25">
        <f>MAX(0,K7-J7)</f>
        <v/>
      </c>
      <c r="M7" s="26" t="n">
        <v>6.5</v>
      </c>
      <c r="N7" s="27">
        <f>IFERROR(VLOOKUP(B7,Parámetros!A:B,2,FALSE),0)</f>
        <v/>
      </c>
      <c r="O7" s="27">
        <f>L7*N7</f>
        <v/>
      </c>
      <c r="P7" s="27">
        <f>IF(SUM($L$3:$L$11)=0,0,L7/SUM($L$3:$L$11)*Parámetros!$B$5)</f>
        <v/>
      </c>
      <c r="Q7" s="27">
        <f>M7+O7+P7</f>
        <v/>
      </c>
      <c r="R7" s="3">
        <f>IF(L7&gt;Parámetros!$B$6,"Consumo elevado",IF(L7=0,"Sin consumo","Normal"))</f>
        <v/>
      </c>
      <c r="S7" s="5" t="inlineStr"/>
    </row>
    <row r="8">
      <c r="A8" s="11" t="n">
        <v>6</v>
      </c>
      <c r="B8" s="11" t="inlineStr">
        <is>
          <t>Marzo 2026</t>
        </is>
      </c>
      <c r="C8" s="23" t="n">
        <v>46082</v>
      </c>
      <c r="D8" s="23" t="n">
        <v>46111</v>
      </c>
      <c r="E8" s="11" t="inlineStr">
        <is>
          <t>3ºB</t>
        </is>
      </c>
      <c r="F8" s="5" t="inlineStr">
        <is>
          <t>Manuel Sánchez</t>
        </is>
      </c>
      <c r="G8" s="11" t="inlineStr">
        <is>
          <t>42938517J</t>
        </is>
      </c>
      <c r="H8" s="12" t="inlineStr">
        <is>
          <t>Calle Sierpes 8 3ºB, Sevilla</t>
        </is>
      </c>
      <c r="I8" s="11" t="inlineStr">
        <is>
          <t>4109006SE4101A0006EF</t>
        </is>
      </c>
      <c r="J8" s="24" t="n">
        <v>1215.3</v>
      </c>
      <c r="K8" s="24" t="n">
        <v>1223.15</v>
      </c>
      <c r="L8" s="28">
        <f>MAX(0,K8-J8)</f>
        <v/>
      </c>
      <c r="M8" s="26" t="n">
        <v>6.5</v>
      </c>
      <c r="N8" s="29">
        <f>IFERROR(VLOOKUP(B8,Parámetros!A:B,2,FALSE),0)</f>
        <v/>
      </c>
      <c r="O8" s="29">
        <f>L8*N8</f>
        <v/>
      </c>
      <c r="P8" s="29">
        <f>IF(SUM($L$3:$L$11)=0,0,L8/SUM($L$3:$L$11)*Parámetros!$B$5)</f>
        <v/>
      </c>
      <c r="Q8" s="29">
        <f>M8+O8+P8</f>
        <v/>
      </c>
      <c r="R8" s="11">
        <f>IF(L8&gt;Parámetros!$B$6,"Consumo elevado",IF(L8=0,"Sin consumo","Normal"))</f>
        <v/>
      </c>
      <c r="S8" s="5" t="inlineStr">
        <is>
          <t>Se comunica lectura por correo electrónico.</t>
        </is>
      </c>
    </row>
    <row r="9">
      <c r="A9" s="3" t="n">
        <v>7</v>
      </c>
      <c r="B9" s="3" t="inlineStr">
        <is>
          <t>Marzo 2026</t>
        </is>
      </c>
      <c r="C9" s="23" t="n">
        <v>46082</v>
      </c>
      <c r="D9" s="23" t="n">
        <v>46112</v>
      </c>
      <c r="E9" s="3" t="inlineStr">
        <is>
          <t>4ºA</t>
        </is>
      </c>
      <c r="F9" s="5" t="inlineStr">
        <is>
          <t>Ana Torres</t>
        </is>
      </c>
      <c r="G9" s="3" t="inlineStr">
        <is>
          <t>39526184F</t>
        </is>
      </c>
      <c r="H9" s="6" t="inlineStr">
        <is>
          <t>Calle Colón 22 4ºA, Valencia</t>
        </is>
      </c>
      <c r="I9" s="3" t="inlineStr">
        <is>
          <t>4625007VC4625B0007FG</t>
        </is>
      </c>
      <c r="J9" s="24" t="n">
        <v>1643.1</v>
      </c>
      <c r="K9" s="24" t="n">
        <v>1656.5</v>
      </c>
      <c r="L9" s="25">
        <f>MAX(0,K9-J9)</f>
        <v/>
      </c>
      <c r="M9" s="26" t="n">
        <v>6.5</v>
      </c>
      <c r="N9" s="27">
        <f>IFERROR(VLOOKUP(B9,Parámetros!A:B,2,FALSE),0)</f>
        <v/>
      </c>
      <c r="O9" s="27">
        <f>L9*N9</f>
        <v/>
      </c>
      <c r="P9" s="27">
        <f>IF(SUM($L$3:$L$11)=0,0,L9/SUM($L$3:$L$11)*Parámetros!$B$5)</f>
        <v/>
      </c>
      <c r="Q9" s="27">
        <f>M9+O9+P9</f>
        <v/>
      </c>
      <c r="R9" s="3">
        <f>IF(L9&gt;Parámetros!$B$6,"Consumo elevado",IF(L9=0,"Sin consumo","Normal"))</f>
        <v/>
      </c>
      <c r="S9" s="5" t="inlineStr">
        <is>
          <t>Consumo elevado: riego de terraza con manguera.</t>
        </is>
      </c>
    </row>
    <row r="10">
      <c r="A10" s="11" t="n">
        <v>8</v>
      </c>
      <c r="B10" s="11" t="inlineStr">
        <is>
          <t>Marzo 2026</t>
        </is>
      </c>
      <c r="C10" s="23" t="n">
        <v>46082</v>
      </c>
      <c r="D10" s="23" t="n">
        <v>46112</v>
      </c>
      <c r="E10" s="11" t="inlineStr">
        <is>
          <t>4ºB</t>
        </is>
      </c>
      <c r="F10" s="5" t="inlineStr">
        <is>
          <t>David Navarro</t>
        </is>
      </c>
      <c r="G10" s="11" t="inlineStr">
        <is>
          <t>46730152D</t>
        </is>
      </c>
      <c r="H10" s="12" t="inlineStr">
        <is>
          <t>Calle Colón 22 4ºB, Valencia</t>
        </is>
      </c>
      <c r="I10" s="11" t="inlineStr">
        <is>
          <t>4625008VC4625B0008GH</t>
        </is>
      </c>
      <c r="J10" s="24" t="n">
        <v>950.6</v>
      </c>
      <c r="K10" s="24" t="n">
        <v>956.55</v>
      </c>
      <c r="L10" s="28">
        <f>MAX(0,K10-J10)</f>
        <v/>
      </c>
      <c r="M10" s="26" t="n">
        <v>6.5</v>
      </c>
      <c r="N10" s="29">
        <f>IFERROR(VLOOKUP(B10,Parámetros!A:B,2,FALSE),0)</f>
        <v/>
      </c>
      <c r="O10" s="29">
        <f>L10*N10</f>
        <v/>
      </c>
      <c r="P10" s="29">
        <f>IF(SUM($L$3:$L$11)=0,0,L10/SUM($L$3:$L$11)*Parámetros!$B$5)</f>
        <v/>
      </c>
      <c r="Q10" s="29">
        <f>M10+O10+P10</f>
        <v/>
      </c>
      <c r="R10" s="11">
        <f>IF(L10&gt;Parámetros!$B$6,"Consumo elevado",IF(L10=0,"Sin consumo","Normal"))</f>
        <v/>
      </c>
      <c r="S10" s="5" t="inlineStr"/>
    </row>
    <row r="11">
      <c r="A11" s="3" t="n">
        <v>9</v>
      </c>
      <c r="B11" s="3" t="inlineStr">
        <is>
          <t>Marzo 2026</t>
        </is>
      </c>
      <c r="C11" s="23" t="n">
        <v>46082</v>
      </c>
      <c r="D11" s="23" t="n">
        <v>46112</v>
      </c>
      <c r="E11" s="3" t="inlineStr">
        <is>
          <t>Ático</t>
        </is>
      </c>
      <c r="F11" s="5" t="inlineStr">
        <is>
          <t>Isabel Romero</t>
        </is>
      </c>
      <c r="G11" s="3" t="inlineStr">
        <is>
          <t>52381496N</t>
        </is>
      </c>
      <c r="H11" s="6" t="inlineStr">
        <is>
          <t>Calle Mayor 12 Ático, Madrid</t>
        </is>
      </c>
      <c r="I11" s="3" t="inlineStr">
        <is>
          <t>2807909VK3828H0009HJ</t>
        </is>
      </c>
      <c r="J11" s="24" t="n">
        <v>1490.25</v>
      </c>
      <c r="K11" s="24" t="n">
        <v>1500.55</v>
      </c>
      <c r="L11" s="25">
        <f>MAX(0,K11-J11)</f>
        <v/>
      </c>
      <c r="M11" s="26" t="n">
        <v>6.5</v>
      </c>
      <c r="N11" s="27">
        <f>IFERROR(VLOOKUP(B11,Parámetros!A:B,2,FALSE),0)</f>
        <v/>
      </c>
      <c r="O11" s="27">
        <f>L11*N11</f>
        <v/>
      </c>
      <c r="P11" s="27">
        <f>IF(SUM($L$3:$L$11)=0,0,L11/SUM($L$3:$L$11)*Parámetros!$B$5)</f>
        <v/>
      </c>
      <c r="Q11" s="27">
        <f>M11+O11+P11</f>
        <v/>
      </c>
      <c r="R11" s="3">
        <f>IF(L11&gt;Parámetros!$B$6,"Consumo elevado",IF(L11=0,"Sin consumo","Normal"))</f>
        <v/>
      </c>
      <c r="S11" s="5" t="inlineStr">
        <is>
          <t>Pendiente cambio de contador individual.</t>
        </is>
      </c>
    </row>
  </sheetData>
  <mergeCells count="1">
    <mergeCell ref="A1:S1"/>
  </mergeCells>
  <conditionalFormatting sqref="R3:R11">
    <cfRule type="expression" priority="1" dxfId="0" stopIfTrue="1">
      <formula>R3="Consumo elevado"</formula>
    </cfRule>
    <cfRule type="expression" priority="2" dxfId="1" stopIfTrue="1">
      <formula>R3="Normal"</formula>
    </cfRule>
  </conditionalFormatting>
  <dataValidations count="2">
    <dataValidation sqref="B3:B11" showErrorMessage="1" showInputMessage="1" allowBlank="0" errorTitle="Periodo no válido" error="Seleccione un periodo válido de la lista." type="list">
      <formula1>"Marzo 2026,Abril 2026,Mayo 2026,Junio 2026"</formula1>
    </dataValidation>
    <dataValidation sqref="E3:E11" showErrorMessage="1" showInputMessage="1" allowBlank="0" errorTitle="Vivienda no válida" error="Seleccione una vivienda de la comunidad." type="list">
      <formula1>"1ºA,1ºB,2ºA,2ºB,3ºA,3ºB,4ºA,4ºB,Ático"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36" customWidth="1" min="1" max="1"/>
    <col width="12" customWidth="1" min="2" max="2"/>
    <col width="18" customWidth="1" min="3" max="3"/>
    <col width="20" customWidth="1" min="4" max="4"/>
    <col width="22" customWidth="1" min="5" max="5"/>
    <col width="18" customWidth="1" min="6" max="6"/>
  </cols>
  <sheetData>
    <row r="1" ht="26" customHeight="1">
      <c r="A1" s="1" t="inlineStr">
        <is>
          <t>RESUMEN MENSUAL — REPARTO DE AGUA COMUNITARIA (MARZO 2026)</t>
        </is>
      </c>
    </row>
    <row r="2">
      <c r="A2" s="15" t="inlineStr">
        <is>
          <t>Consumo total (m³)</t>
        </is>
      </c>
      <c r="B2" s="25">
        <f>SUM(Consumos!L3:L11)</f>
        <v/>
      </c>
    </row>
    <row r="3">
      <c r="A3" s="16" t="inlineStr">
        <is>
          <t>Coste total repercutido (€)</t>
        </is>
      </c>
      <c r="B3" s="29">
        <f>SUM(Consumos!Q3:Q11)</f>
        <v/>
      </c>
    </row>
    <row r="4">
      <c r="A4" s="15" t="inlineStr">
        <is>
          <t>Consumo medio por vivienda (m³)</t>
        </is>
      </c>
      <c r="B4" s="25">
        <f>AVERAGE(Consumos!L3:L11)</f>
        <v/>
      </c>
    </row>
    <row r="5">
      <c r="A5" s="16" t="inlineStr">
        <is>
          <t>Número de viviendas registradas</t>
        </is>
      </c>
      <c r="B5" s="17">
        <f>COUNTIF(Consumos!E3:E11,"&lt;&gt;")</f>
        <v/>
      </c>
    </row>
    <row r="6">
      <c r="A6" s="15" t="inlineStr">
        <is>
          <t>Viviendas con consumo elevado</t>
        </is>
      </c>
      <c r="B6" s="18">
        <f>COUNTIF(Consumos!R3:R11,"Consumo elevado")</f>
        <v/>
      </c>
    </row>
    <row r="7">
      <c r="A7" s="16" t="inlineStr">
        <is>
          <t>Porcentaje de viviendas con consumo elevado</t>
        </is>
      </c>
      <c r="B7" s="30">
        <f>IF(B5=0,0,B6/B5)</f>
        <v/>
      </c>
    </row>
    <row r="8"/>
    <row r="9"/>
    <row r="10">
      <c r="A10" s="20" t="inlineStr">
        <is>
          <t>ANÁLISIS POR VECINO/A</t>
        </is>
      </c>
    </row>
    <row r="11" ht="30" customHeight="1">
      <c r="A11" s="2" t="inlineStr">
        <is>
          <t>Vecino/a</t>
        </is>
      </c>
      <c r="B11" s="2" t="inlineStr">
        <is>
          <t>Vivienda</t>
        </is>
      </c>
      <c r="C11" s="2" t="inlineStr">
        <is>
          <t>Consumo total (m³)</t>
        </is>
      </c>
      <c r="D11" s="2" t="inlineStr">
        <is>
          <t>Total repercutido (€)</t>
        </is>
      </c>
      <c r="E11" s="2" t="inlineStr">
        <is>
          <t>Porcentaje del consumo</t>
        </is>
      </c>
      <c r="F11" s="2" t="inlineStr">
        <is>
          <t>Estado</t>
        </is>
      </c>
    </row>
    <row r="12">
      <c r="A12" s="6" t="inlineStr">
        <is>
          <t>María García</t>
        </is>
      </c>
      <c r="B12" s="3" t="inlineStr">
        <is>
          <t>1ºA</t>
        </is>
      </c>
      <c r="C12" s="25">
        <f>SUMIF(Consumos!F:F,A12,Consumos!L:L)</f>
        <v/>
      </c>
      <c r="D12" s="27">
        <f>SUMIF(Consumos!F:F,A12,Consumos!Q:Q)</f>
        <v/>
      </c>
      <c r="E12" s="31">
        <f>IF($B$2=0,0,C12/$B$2)</f>
        <v/>
      </c>
      <c r="F12" s="3">
        <f>IF(C12&gt;Parámetros!$B$6,"Consumo elevado","Normal")</f>
        <v/>
      </c>
    </row>
    <row r="13">
      <c r="A13" s="12" t="inlineStr">
        <is>
          <t>Antonio López</t>
        </is>
      </c>
      <c r="B13" s="11" t="inlineStr">
        <is>
          <t>1ºB</t>
        </is>
      </c>
      <c r="C13" s="28">
        <f>SUMIF(Consumos!F:F,A13,Consumos!L:L)</f>
        <v/>
      </c>
      <c r="D13" s="29">
        <f>SUMIF(Consumos!F:F,A13,Consumos!Q:Q)</f>
        <v/>
      </c>
      <c r="E13" s="30">
        <f>IF($B$2=0,0,C13/$B$2)</f>
        <v/>
      </c>
      <c r="F13" s="11">
        <f>IF(C13&gt;Parámetros!$B$6,"Consumo elevado","Normal")</f>
        <v/>
      </c>
    </row>
    <row r="14">
      <c r="A14" s="6" t="inlineStr">
        <is>
          <t>Carmen Ruiz</t>
        </is>
      </c>
      <c r="B14" s="3" t="inlineStr">
        <is>
          <t>2ºA</t>
        </is>
      </c>
      <c r="C14" s="25">
        <f>SUMIF(Consumos!F:F,A14,Consumos!L:L)</f>
        <v/>
      </c>
      <c r="D14" s="27">
        <f>SUMIF(Consumos!F:F,A14,Consumos!Q:Q)</f>
        <v/>
      </c>
      <c r="E14" s="31">
        <f>IF($B$2=0,0,C14/$B$2)</f>
        <v/>
      </c>
      <c r="F14" s="3">
        <f>IF(C14&gt;Parámetros!$B$6,"Consumo elevado","Normal")</f>
        <v/>
      </c>
    </row>
    <row r="15">
      <c r="A15" s="12" t="inlineStr">
        <is>
          <t>José Martínez</t>
        </is>
      </c>
      <c r="B15" s="11" t="inlineStr">
        <is>
          <t>2ºB</t>
        </is>
      </c>
      <c r="C15" s="28">
        <f>SUMIF(Consumos!F:F,A15,Consumos!L:L)</f>
        <v/>
      </c>
      <c r="D15" s="29">
        <f>SUMIF(Consumos!F:F,A15,Consumos!Q:Q)</f>
        <v/>
      </c>
      <c r="E15" s="30">
        <f>IF($B$2=0,0,C15/$B$2)</f>
        <v/>
      </c>
      <c r="F15" s="11">
        <f>IF(C15&gt;Parámetros!$B$6,"Consumo elevado","Normal")</f>
        <v/>
      </c>
    </row>
    <row r="16">
      <c r="A16" s="6" t="inlineStr">
        <is>
          <t>Laura Fernández</t>
        </is>
      </c>
      <c r="B16" s="3" t="inlineStr">
        <is>
          <t>3ºA</t>
        </is>
      </c>
      <c r="C16" s="25">
        <f>SUMIF(Consumos!F:F,A16,Consumos!L:L)</f>
        <v/>
      </c>
      <c r="D16" s="27">
        <f>SUMIF(Consumos!F:F,A16,Consumos!Q:Q)</f>
        <v/>
      </c>
      <c r="E16" s="31">
        <f>IF($B$2=0,0,C16/$B$2)</f>
        <v/>
      </c>
      <c r="F16" s="3">
        <f>IF(C16&gt;Parámetros!$B$6,"Consumo elevado","Normal")</f>
        <v/>
      </c>
    </row>
    <row r="17">
      <c r="A17" s="12" t="inlineStr">
        <is>
          <t>Manuel Sánchez</t>
        </is>
      </c>
      <c r="B17" s="11" t="inlineStr">
        <is>
          <t>3ºB</t>
        </is>
      </c>
      <c r="C17" s="28">
        <f>SUMIF(Consumos!F:F,A17,Consumos!L:L)</f>
        <v/>
      </c>
      <c r="D17" s="29">
        <f>SUMIF(Consumos!F:F,A17,Consumos!Q:Q)</f>
        <v/>
      </c>
      <c r="E17" s="30">
        <f>IF($B$2=0,0,C17/$B$2)</f>
        <v/>
      </c>
      <c r="F17" s="11">
        <f>IF(C17&gt;Parámetros!$B$6,"Consumo elevado","Normal")</f>
        <v/>
      </c>
    </row>
    <row r="18">
      <c r="A18" s="6" t="inlineStr">
        <is>
          <t>Ana Torres</t>
        </is>
      </c>
      <c r="B18" s="3" t="inlineStr">
        <is>
          <t>4ºA</t>
        </is>
      </c>
      <c r="C18" s="25">
        <f>SUMIF(Consumos!F:F,A18,Consumos!L:L)</f>
        <v/>
      </c>
      <c r="D18" s="27">
        <f>SUMIF(Consumos!F:F,A18,Consumos!Q:Q)</f>
        <v/>
      </c>
      <c r="E18" s="31">
        <f>IF($B$2=0,0,C18/$B$2)</f>
        <v/>
      </c>
      <c r="F18" s="3">
        <f>IF(C18&gt;Parámetros!$B$6,"Consumo elevado","Normal")</f>
        <v/>
      </c>
    </row>
    <row r="19">
      <c r="A19" s="12" t="inlineStr">
        <is>
          <t>David Navarro</t>
        </is>
      </c>
      <c r="B19" s="11" t="inlineStr">
        <is>
          <t>4ºB</t>
        </is>
      </c>
      <c r="C19" s="28">
        <f>SUMIF(Consumos!F:F,A19,Consumos!L:L)</f>
        <v/>
      </c>
      <c r="D19" s="29">
        <f>SUMIF(Consumos!F:F,A19,Consumos!Q:Q)</f>
        <v/>
      </c>
      <c r="E19" s="30">
        <f>IF($B$2=0,0,C19/$B$2)</f>
        <v/>
      </c>
      <c r="F19" s="11">
        <f>IF(C19&gt;Parámetros!$B$6,"Consumo elevado","Normal")</f>
        <v/>
      </c>
    </row>
    <row r="20">
      <c r="A20" s="6" t="inlineStr">
        <is>
          <t>Isabel Romero</t>
        </is>
      </c>
      <c r="B20" s="3" t="inlineStr">
        <is>
          <t>Ático</t>
        </is>
      </c>
      <c r="C20" s="25">
        <f>SUMIF(Consumos!F:F,A20,Consumos!L:L)</f>
        <v/>
      </c>
      <c r="D20" s="27">
        <f>SUMIF(Consumos!F:F,A20,Consumos!Q:Q)</f>
        <v/>
      </c>
      <c r="E20" s="31">
        <f>IF($B$2=0,0,C20/$B$2)</f>
        <v/>
      </c>
      <c r="F20" s="3">
        <f>IF(C20&gt;Parámetros!$B$6,"Consumo elevado","Normal")</f>
        <v/>
      </c>
    </row>
  </sheetData>
  <mergeCells count="2">
    <mergeCell ref="A1:F1"/>
    <mergeCell ref="A10:F10"/>
  </mergeCells>
  <conditionalFormatting sqref="F12:F20">
    <cfRule type="expression" priority="1" dxfId="0" stopIfTrue="1">
      <formula>F12="Consumo elevado"</formula>
    </cfRule>
    <cfRule type="expression" priority="2" dxfId="1" stopIfTrue="1">
      <formula>F12="Normal"</formula>
    </cfRule>
  </conditionalFormatting>
  <conditionalFormatting sqref="C12:C20">
    <cfRule type="expression" priority="3" dxfId="2" stopIfTrue="1">
      <formula>C12&gt;Parámetros!$B$6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52" customWidth="1" min="1" max="1"/>
    <col width="16" customWidth="1" min="2" max="2"/>
  </cols>
  <sheetData>
    <row r="1" ht="26" customHeight="1">
      <c r="A1" s="1" t="inlineStr">
        <is>
          <t>PARÁMETROS DE TARIFAS Y UMBRALES — COMUNIDAD DE PROPIETARIOS</t>
        </is>
      </c>
    </row>
    <row r="2">
      <c r="A2" s="2" t="inlineStr">
        <is>
          <t>Concepto</t>
        </is>
      </c>
      <c r="B2" s="2" t="inlineStr">
        <is>
          <t>Valor</t>
        </is>
      </c>
    </row>
    <row r="3">
      <c r="A3" s="15" t="inlineStr">
        <is>
          <t>Marzo 2026 (periodo de referencia y precio €/m³)</t>
        </is>
      </c>
      <c r="B3" s="26" t="n">
        <v>2.15</v>
      </c>
    </row>
    <row r="4">
      <c r="A4" s="16" t="inlineStr">
        <is>
          <t>Cuota fija por vivienda</t>
        </is>
      </c>
      <c r="B4" s="26" t="n">
        <v>6.5</v>
      </c>
    </row>
    <row r="5">
      <c r="A5" s="15" t="inlineStr">
        <is>
          <t>Gastos comunes de agua</t>
        </is>
      </c>
      <c r="B5" s="26" t="n">
        <v>185</v>
      </c>
    </row>
    <row r="6">
      <c r="A6" s="16" t="inlineStr">
        <is>
          <t>Umbral consumo elevado</t>
        </is>
      </c>
      <c r="B6" s="24" t="n">
        <v>12</v>
      </c>
    </row>
    <row r="7"/>
    <row r="8">
      <c r="A8" s="20" t="inlineStr">
        <is>
          <t>NOTAS DE APLICACIÓN</t>
        </is>
      </c>
    </row>
    <row r="9" ht="28" customHeight="1">
      <c r="A9" s="22" t="inlineStr">
        <is>
          <t>1. Las lecturas del contador individual se toman el último día del mes y se contrastan con el contador general de la comunidad.</t>
        </is>
      </c>
    </row>
    <row r="10" ht="28" customHeight="1">
      <c r="A10" s="22" t="inlineStr">
        <is>
          <t>2. El precio del agua por m³ se obtiene de la factura de la compañía suministradora y se actualiza cada periodo en la celda B3.</t>
        </is>
      </c>
    </row>
    <row r="11" ht="28" customHeight="1">
      <c r="A11" s="22" t="inlineStr">
        <is>
          <t>3. Los gastos comunes de agua (riego de zonas comunes, limpieza, piscina) se repercuten a cada vivienda en proporción a su consumo, conforme a los estatutos de la comunidad.</t>
        </is>
      </c>
    </row>
    <row r="12" ht="28" customHeight="1">
      <c r="A12" s="22" t="inlineStr">
        <is>
          <t>4. El reparto se realiza de acuerdo con el artículo 9 de la Ley de Propiedad Horizontal (Ley 49/1960) y lo acordado en junta de propietarios.</t>
        </is>
      </c>
    </row>
    <row r="13" ht="28" customHeight="1">
      <c r="A13" s="22" t="inlineStr">
        <is>
          <t>5. Las viviendas que superen el umbral de consumo elevado (celda B6) deberán revisar posibles fugas en sus instalaciones privativas.</t>
        </is>
      </c>
    </row>
    <row r="14" ht="28" customHeight="1">
      <c r="A14" s="22" t="inlineStr">
        <is>
          <t>6. Las celdas con fondo amarillo pálido son editables; el resto se calculan automáticamente en la hoja Consumos.</t>
        </is>
      </c>
    </row>
  </sheetData>
  <mergeCells count="8">
    <mergeCell ref="A1:B1"/>
    <mergeCell ref="A8:B8"/>
    <mergeCell ref="A9:B9"/>
    <mergeCell ref="A10:B10"/>
    <mergeCell ref="A11:B11"/>
    <mergeCell ref="A12:B12"/>
    <mergeCell ref="A13:B13"/>
    <mergeCell ref="A14:B1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58" customWidth="1" min="2" max="2"/>
    <col width="62" customWidth="1" min="3" max="3"/>
  </cols>
  <sheetData>
    <row r="1" ht="26" customHeight="1">
      <c r="A1" s="1" t="inlineStr">
        <is>
          <t>INSTRUCCIONES DE USO — CONTROL DE CONSUMO DE AGUA COMUNITARIA</t>
        </is>
      </c>
    </row>
    <row r="2">
      <c r="A2" s="2" t="inlineStr">
        <is>
          <t>Hoja</t>
        </is>
      </c>
      <c r="B2" s="2" t="inlineStr">
        <is>
          <t>Contenido</t>
        </is>
      </c>
      <c r="C2" s="2" t="inlineStr">
        <is>
          <t>Qué debe hacer</t>
        </is>
      </c>
    </row>
    <row r="3" ht="52" customHeight="1">
      <c r="A3" s="15" t="inlineStr">
        <is>
          <t>Consumos</t>
        </is>
      </c>
      <c r="B3" s="6" t="inlineStr">
        <is>
          <t>Registro de las 9 lecturas mensuales: vivienda, vecino/a, NIF, dirección, referencia catastral, lecturas, cuota fija, coste y reparto de gastos comunes.</t>
        </is>
      </c>
      <c r="C3" s="6" t="inlineStr">
        <is>
          <t>Introduzca fechas de lectura, lecturas del contador (m³), cuota fija y observaciones en las celdas amarillas. Consumo, precio, coste, gastos comunes, total y estado se calculan solos.</t>
        </is>
      </c>
    </row>
    <row r="4" ht="52" customHeight="1">
      <c r="A4" s="16" t="inlineStr">
        <is>
          <t>Resumen</t>
        </is>
      </c>
      <c r="B4" s="12" t="inlineStr">
        <is>
          <t>Indicadores mensuales de la comunidad (consumo total, coste repercutido, medias y alertas), tabla de análisis por vecino y gráficos de barras y circular.</t>
        </is>
      </c>
      <c r="C4" s="12" t="inlineStr">
        <is>
          <t>No introduzca datos: todo se actualiza automáticamente a partir de la hoja Consumos. Revise las viviendas marcadas en rojo.</t>
        </is>
      </c>
    </row>
    <row r="5" ht="52" customHeight="1">
      <c r="A5" s="15" t="inlineStr">
        <is>
          <t>Parámetros</t>
        </is>
      </c>
      <c r="B5" s="6" t="inlineStr">
        <is>
          <t>Tarifa del agua por m³, cuota fija, gastos comunes y umbral de consumo elevado, con notas jurídicas (Ley de Propiedad Horizontal).</t>
        </is>
      </c>
      <c r="C5" s="6" t="inlineStr">
        <is>
          <t>Actualice cada mes el precio del agua (B3) y los gastos comunes (B5) según la factura del suministrador. Ajuste el umbral (B6) si la junta lo acuerda.</t>
        </is>
      </c>
    </row>
    <row r="6" ht="52" customHeight="1">
      <c r="A6" s="16" t="inlineStr">
        <is>
          <t>Instrucciones</t>
        </is>
      </c>
      <c r="B6" s="12" t="inlineStr">
        <is>
          <t>Esta guía rápida de uso del libro.</t>
        </is>
      </c>
      <c r="C6" s="12" t="inlineStr">
        <is>
          <t>Consulte esta hoja ante cualquier duda de funcionamiento.</t>
        </is>
      </c>
    </row>
    <row r="7"/>
    <row r="8">
      <c r="A8" s="22" t="inlineStr">
        <is>
          <t>FORMATOS UTILIZADOS: fechas DD/MM/AAAA · importes en euros (1.234,56 €) · volúmenes en m³ con dos decimales · porcentajes con dos decimales.</t>
        </is>
      </c>
    </row>
  </sheetData>
  <mergeCells count="2">
    <mergeCell ref="A1:C1"/>
    <mergeCell ref="A8:C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2026-07-29T03:54:50Z</dcterms:created>
  <dcterms:modified xmlns:dcterms="http://purl.org/dc/terms/" xmlns:xsi="http://www.w3.org/2001/XMLSchema-instance" xsi:type="dcterms:W3CDTF">2026-07-29T03:54:50Z</dcterms:modified>
</cp:coreProperties>
</file>