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tos" sheetId="1" state="visible" r:id="rId1"/>
    <sheet xmlns:r="http://schemas.openxmlformats.org/officeDocument/2006/relationships" name="Cobros y control" sheetId="2" state="visible" r:id="rId2"/>
    <sheet xmlns:r="http://schemas.openxmlformats.org/officeDocument/2006/relationships" name="Resumen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,##0.00 &quot;€&quot;"/>
    <numFmt numFmtId="166" formatCode="MM/YYYY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color rgb="00FFFFFF"/>
      <sz val="15"/>
    </font>
    <font>
      <name val="Calibri"/>
      <b val="1"/>
      <color rgb="001E293B"/>
      <sz val="16"/>
    </font>
    <font>
      <name val="Calibri"/>
      <b val="1"/>
      <color rgb="001E293B"/>
      <sz val="10"/>
    </font>
    <font>
      <name val="Calibri"/>
      <b val="1"/>
      <color rgb="00C8102E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C8102E"/>
      </patternFill>
    </fill>
    <fill>
      <patternFill patternType="solid">
        <fgColor rgb="00F8FAFC"/>
      </patternFill>
    </fill>
    <fill>
      <patternFill patternType="solid">
        <fgColor rgb="00FEE2E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3" fontId="3" fillId="3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3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right" vertical="center"/>
    </xf>
    <xf numFmtId="165" fontId="4" fillId="2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left" vertical="center" wrapText="1"/>
    </xf>
    <xf numFmtId="1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left" vertical="center" wrapText="1"/>
    </xf>
    <xf numFmtId="166" fontId="3" fillId="5" borderId="1" applyAlignment="1" pivotButton="0" quotePrefix="0" xfId="0">
      <alignment horizontal="left" vertical="center" wrapText="1"/>
    </xf>
    <xf numFmtId="1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left" vertical="center" wrapText="1"/>
    </xf>
    <xf numFmtId="0" fontId="4" fillId="2" borderId="1" pivotButton="0" quotePrefix="0" xfId="0"/>
    <xf numFmtId="165" fontId="4" fillId="2" borderId="1" pivotButton="0" quotePrefix="0" xfId="0"/>
    <xf numFmtId="10" fontId="4" fillId="2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3" fontId="6" fillId="7" borderId="1" applyAlignment="1" pivotButton="0" quotePrefix="0" xfId="0">
      <alignment horizontal="center" vertical="center" wrapText="1"/>
    </xf>
    <xf numFmtId="165" fontId="6" fillId="7" borderId="1" applyAlignment="1" pivotButton="0" quotePrefix="0" xfId="0">
      <alignment horizontal="center" vertical="center" wrapText="1"/>
    </xf>
    <xf numFmtId="10" fontId="6" fillId="7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3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0" fontId="3" fillId="5" borderId="1" applyAlignment="1" pivotButton="0" quotePrefix="0" xfId="0">
      <alignment horizontal="center" vertical="center" wrapText="1"/>
    </xf>
    <xf numFmtId="3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0" fontId="3" fillId="3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left" vertical="center" wrapText="1"/>
    </xf>
    <xf numFmtId="0" fontId="8" fillId="8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left" vertical="center" wrapText="1"/>
    </xf>
    <xf numFmtId="165" fontId="4" fillId="2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left" vertical="center" wrapText="1"/>
    </xf>
    <xf numFmtId="166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left" vertical="center" wrapText="1"/>
    </xf>
    <xf numFmtId="165" fontId="4" fillId="2" borderId="1" pivotButton="0" quotePrefix="0" xfId="0"/>
    <xf numFmtId="165" fontId="6" fillId="7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Renta Mensual por Contrato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'Resumen'!C14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'Resumen'!$A$15:$A$24</f>
            </numRef>
          </cat>
          <val>
            <numRef>
              <f>'Resumen'!$C$15:$C$24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Renta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Estados</a:t>
            </a:r>
          </a:p>
        </rich>
      </tx>
    </title>
    <plotArea>
      <pieChart>
        <varyColors val="1"/>
        <ser>
          <idx val="0"/>
          <order val="0"/>
          <tx>
            <strRef>
              <f>'Resumen'!B8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cat>
            <numRef>
              <f>'Resumen'!$A$9:$A$11</f>
            </numRef>
          </cat>
          <val>
            <numRef>
              <f>'Resumen'!$B$9:$B$11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de Cobros por Mes</a:t>
            </a:r>
          </a:p>
        </rich>
      </tx>
    </title>
    <plotArea>
      <lineChart>
        <grouping val="standard"/>
        <ser>
          <idx val="0"/>
          <order val="0"/>
          <tx>
            <strRef>
              <f>'Resumen'!B27</f>
            </strRef>
          </tx>
          <spPr>
            <a:ln xmlns:a="http://schemas.openxmlformats.org/drawingml/2006/main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'Resumen'!$A$28:$A$39</f>
            </numRef>
          </cat>
          <val>
            <numRef>
              <f>'Resumen'!$B$28:$B$39</f>
            </numRef>
          </val>
        </ser>
        <ser>
          <idx val="1"/>
          <order val="1"/>
          <tx>
            <strRef>
              <f>'Resumen'!C27</f>
            </strRef>
          </tx>
          <spPr>
            <a:ln xmlns:a="http://schemas.openxmlformats.org/drawingml/2006/main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'Resumen'!$A$28:$A$39</f>
            </numRef>
          </cat>
          <val>
            <numRef>
              <f>'Resumen'!$C$28:$C$39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27</row>
      <rowOff>0</rowOff>
    </from>
    <ext cx="7920000" cy="50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22" customWidth="1" min="3" max="3"/>
    <col width="13" customWidth="1" min="4" max="4"/>
    <col width="13" customWidth="1" min="5" max="5"/>
    <col width="28" customWidth="1" min="6" max="6"/>
    <col width="14" customWidth="1" min="7" max="7"/>
    <col width="12" customWidth="1" min="8" max="8"/>
    <col width="18" customWidth="1" min="9" max="9"/>
    <col width="20" customWidth="1" min="10" max="10"/>
    <col width="13" customWidth="1" min="11" max="11"/>
    <col width="13" customWidth="1" min="12" max="12"/>
    <col width="14" customWidth="1" min="13" max="13"/>
    <col width="16" customWidth="1" min="14" max="14"/>
    <col width="14" customWidth="1" min="15" max="15"/>
    <col width="14" customWidth="1" min="16" max="16"/>
    <col width="16" customWidth="1" min="17" max="17"/>
    <col width="18" customWidth="1" min="18" max="18"/>
    <col width="16" customWidth="1" min="19" max="19"/>
    <col width="16" customWidth="1" min="20" max="20"/>
    <col width="12" customWidth="1" min="21" max="21"/>
    <col width="22" customWidth="1" min="22" max="22"/>
  </cols>
  <sheetData>
    <row r="1" ht="30" customHeight="1">
      <c r="A1" s="1" t="inlineStr">
        <is>
          <t>CONTRATOS DE ARRENDAMIENTO DE TEMPORADA – 2026</t>
        </is>
      </c>
    </row>
    <row r="2" ht="22" customHeight="1">
      <c r="A2" s="2" t="inlineStr">
        <is>
          <t>ID Contrato</t>
        </is>
      </c>
      <c r="B2" s="2" t="inlineStr">
        <is>
          <t>Arrendador</t>
        </is>
      </c>
      <c r="C2" s="2" t="inlineStr">
        <is>
          <t>Arrendatario</t>
        </is>
      </c>
      <c r="D2" s="2" t="inlineStr">
        <is>
          <t>NIF Arrendador</t>
        </is>
      </c>
      <c r="E2" s="2" t="inlineStr">
        <is>
          <t>NIF Arrendatario</t>
        </is>
      </c>
      <c r="F2" s="2" t="inlineStr">
        <is>
          <t>Inmueble / Dirección</t>
        </is>
      </c>
      <c r="G2" s="2" t="inlineStr">
        <is>
          <t>Municipio</t>
        </is>
      </c>
      <c r="H2" s="2" t="inlineStr">
        <is>
          <t>Provincia</t>
        </is>
      </c>
      <c r="I2" s="2" t="inlineStr">
        <is>
          <t>Ref. Catastral</t>
        </is>
      </c>
      <c r="J2" s="2" t="inlineStr">
        <is>
          <t>Tipo de uso</t>
        </is>
      </c>
      <c r="K2" s="2" t="inlineStr">
        <is>
          <t>Fecha inicio</t>
        </is>
      </c>
      <c r="L2" s="2" t="inlineStr">
        <is>
          <t>Fecha fin</t>
        </is>
      </c>
      <c r="M2" s="2" t="inlineStr">
        <is>
          <t>Duración (meses)</t>
        </is>
      </c>
      <c r="N2" s="2" t="inlineStr">
        <is>
          <t>Renta mensual (€)</t>
        </is>
      </c>
      <c r="O2" s="2" t="inlineStr">
        <is>
          <t>Fianza legal (€)</t>
        </is>
      </c>
      <c r="P2" s="2" t="inlineStr">
        <is>
          <t>Depósito adic. (€)</t>
        </is>
      </c>
      <c r="Q2" s="2" t="inlineStr">
        <is>
          <t>Total garantías (€)</t>
        </is>
      </c>
      <c r="R2" s="2" t="inlineStr">
        <is>
          <t>Gastos repercutidos (€)</t>
        </is>
      </c>
      <c r="S2" s="2" t="inlineStr">
        <is>
          <t>Seguro alquiler (€)</t>
        </is>
      </c>
      <c r="T2" s="2" t="inlineStr">
        <is>
          <t>Importe total (€)</t>
        </is>
      </c>
      <c r="U2" s="2" t="inlineStr">
        <is>
          <t>Estado</t>
        </is>
      </c>
      <c r="V2" s="2" t="inlineStr">
        <is>
          <t>Observaciones</t>
        </is>
      </c>
    </row>
    <row r="3" ht="18" customHeight="1">
      <c r="A3" s="3" t="inlineStr">
        <is>
          <t>CT-001</t>
        </is>
      </c>
      <c r="B3" s="3" t="inlineStr">
        <is>
          <t>María García Pérez</t>
        </is>
      </c>
      <c r="C3" s="3" t="inlineStr">
        <is>
          <t>Antonio López Martín</t>
        </is>
      </c>
      <c r="D3" s="3" t="inlineStr">
        <is>
          <t>12345678Z</t>
        </is>
      </c>
      <c r="E3" s="3" t="inlineStr">
        <is>
          <t>87654321X</t>
        </is>
      </c>
      <c r="F3" s="3" t="inlineStr">
        <is>
          <t>Calle Mayor 12, 3ºB</t>
        </is>
      </c>
      <c r="G3" s="3" t="inlineStr">
        <is>
          <t>Madrid</t>
        </is>
      </c>
      <c r="H3" s="3" t="inlineStr">
        <is>
          <t>Madrid</t>
        </is>
      </c>
      <c r="I3" s="3" t="inlineStr">
        <is>
          <t>9872301VK0001A</t>
        </is>
      </c>
      <c r="J3" s="3" t="inlineStr">
        <is>
          <t>Vacacional verano</t>
        </is>
      </c>
      <c r="K3" s="42" t="n">
        <v>46188</v>
      </c>
      <c r="L3" s="42" t="n">
        <v>46279</v>
      </c>
      <c r="M3" s="5">
        <f>IFERROR(DATEDIF(K3,L3,"m")+1,0)</f>
        <v/>
      </c>
      <c r="N3" s="43" t="n">
        <v>1200</v>
      </c>
      <c r="O3" s="44">
        <f>N3</f>
        <v/>
      </c>
      <c r="P3" s="43" t="n">
        <v>200</v>
      </c>
      <c r="Q3" s="44">
        <f>O3+P3</f>
        <v/>
      </c>
      <c r="R3" s="43" t="n">
        <v>0</v>
      </c>
      <c r="S3" s="43" t="n">
        <v>45</v>
      </c>
      <c r="T3" s="44">
        <f>N3*M3</f>
        <v/>
      </c>
      <c r="U3" s="8">
        <f>IF(TODAY()&gt;L3,"Vencido",IF(TODAY()&gt;=K3,"Vigente","Pendiente"))</f>
        <v/>
      </c>
      <c r="V3" s="3" t="inlineStr">
        <is>
          <t>Incluye parking</t>
        </is>
      </c>
    </row>
    <row r="4" ht="18" customHeight="1">
      <c r="A4" s="9" t="inlineStr">
        <is>
          <t>CT-002</t>
        </is>
      </c>
      <c r="B4" s="9" t="inlineStr">
        <is>
          <t>Antonio López Gómez</t>
        </is>
      </c>
      <c r="C4" s="9" t="inlineStr">
        <is>
          <t>Carmen Ruiz Sánchez</t>
        </is>
      </c>
      <c r="D4" s="9" t="inlineStr">
        <is>
          <t>23456789A</t>
        </is>
      </c>
      <c r="E4" s="9" t="inlineStr">
        <is>
          <t>76543210B</t>
        </is>
      </c>
      <c r="F4" s="9" t="inlineStr">
        <is>
          <t>Av. Diagonal 405, 2ºA</t>
        </is>
      </c>
      <c r="G4" s="9" t="inlineStr">
        <is>
          <t>Barcelona</t>
        </is>
      </c>
      <c r="H4" s="9" t="inlineStr">
        <is>
          <t>Barcelona</t>
        </is>
      </c>
      <c r="I4" s="9" t="inlineStr">
        <is>
          <t>0803702DF3801A</t>
        </is>
      </c>
      <c r="J4" s="9" t="inlineStr">
        <is>
          <t>Vacacional verano</t>
        </is>
      </c>
      <c r="K4" s="42" t="n">
        <v>46204</v>
      </c>
      <c r="L4" s="42" t="n">
        <v>46265</v>
      </c>
      <c r="M4" s="10">
        <f>IFERROR(DATEDIF(K4,L4,"m")+1,0)</f>
        <v/>
      </c>
      <c r="N4" s="43" t="n">
        <v>2400</v>
      </c>
      <c r="O4" s="45">
        <f>N4</f>
        <v/>
      </c>
      <c r="P4" s="43" t="n">
        <v>500</v>
      </c>
      <c r="Q4" s="45">
        <f>O4+P4</f>
        <v/>
      </c>
      <c r="R4" s="43" t="n">
        <v>80</v>
      </c>
      <c r="S4" s="43" t="n">
        <v>90</v>
      </c>
      <c r="T4" s="45">
        <f>N4*M4</f>
        <v/>
      </c>
      <c r="U4" s="12">
        <f>IF(TODAY()&gt;L4,"Vencido",IF(TODAY()&gt;=K4,"Vigente","Pendiente"))</f>
        <v/>
      </c>
      <c r="V4" s="9" t="inlineStr">
        <is>
          <t>Piscina comunitaria</t>
        </is>
      </c>
    </row>
    <row r="5" ht="18" customHeight="1">
      <c r="A5" s="3" t="inlineStr">
        <is>
          <t>CT-003</t>
        </is>
      </c>
      <c r="B5" s="3" t="inlineStr">
        <is>
          <t>Carmen Ruiz Torres</t>
        </is>
      </c>
      <c r="C5" s="3" t="inlineStr">
        <is>
          <t>José Martínez Díaz</t>
        </is>
      </c>
      <c r="D5" s="3" t="inlineStr">
        <is>
          <t>34567890B</t>
        </is>
      </c>
      <c r="E5" s="3" t="inlineStr">
        <is>
          <t>65432109C</t>
        </is>
      </c>
      <c r="F5" s="3" t="inlineStr">
        <is>
          <t>Calle Sierpes 8, 1ºC</t>
        </is>
      </c>
      <c r="G5" s="3" t="inlineStr">
        <is>
          <t>Sevilla</t>
        </is>
      </c>
      <c r="H5" s="3" t="inlineStr">
        <is>
          <t>Sevilla</t>
        </is>
      </c>
      <c r="I5" s="3" t="inlineStr">
        <is>
          <t>4109101TG3441A</t>
        </is>
      </c>
      <c r="J5" s="3" t="inlineStr">
        <is>
          <t>Estudios temporada</t>
        </is>
      </c>
      <c r="K5" s="42" t="n">
        <v>46266</v>
      </c>
      <c r="L5" s="42" t="n">
        <v>46418</v>
      </c>
      <c r="M5" s="5">
        <f>IFERROR(DATEDIF(K5,L5,"m")+1,0)</f>
        <v/>
      </c>
      <c r="N5" s="43" t="n">
        <v>850</v>
      </c>
      <c r="O5" s="44">
        <f>N5</f>
        <v/>
      </c>
      <c r="P5" s="43" t="n">
        <v>0</v>
      </c>
      <c r="Q5" s="44">
        <f>O5+P5</f>
        <v/>
      </c>
      <c r="R5" s="43" t="n">
        <v>55</v>
      </c>
      <c r="S5" s="43" t="n">
        <v>35</v>
      </c>
      <c r="T5" s="44">
        <f>N5*M5</f>
        <v/>
      </c>
      <c r="U5" s="8">
        <f>IF(TODAY()&gt;L5,"Vencido",IF(TODAY()&gt;=K5,"Vigente","Pendiente"))</f>
        <v/>
      </c>
      <c r="V5" s="3" t="inlineStr">
        <is>
          <t>Próximo a universidad</t>
        </is>
      </c>
    </row>
    <row r="6" ht="18" customHeight="1">
      <c r="A6" s="9" t="inlineStr">
        <is>
          <t>CT-004</t>
        </is>
      </c>
      <c r="B6" s="9" t="inlineStr">
        <is>
          <t>José Martínez Ruiz</t>
        </is>
      </c>
      <c r="C6" s="9" t="inlineStr">
        <is>
          <t>Laura Fernández López</t>
        </is>
      </c>
      <c r="D6" s="9" t="inlineStr">
        <is>
          <t>45678901C</t>
        </is>
      </c>
      <c r="E6" s="9" t="inlineStr">
        <is>
          <t>54321098D</t>
        </is>
      </c>
      <c r="F6" s="9" t="inlineStr">
        <is>
          <t>Calle Colón 22, 4ºD</t>
        </is>
      </c>
      <c r="G6" s="9" t="inlineStr">
        <is>
          <t>Valencia</t>
        </is>
      </c>
      <c r="H6" s="9" t="inlineStr">
        <is>
          <t>Valencia</t>
        </is>
      </c>
      <c r="I6" s="9" t="inlineStr">
        <is>
          <t>4625002YJ2762A</t>
        </is>
      </c>
      <c r="J6" s="9" t="inlineStr">
        <is>
          <t>Vacacional verano</t>
        </is>
      </c>
      <c r="K6" s="42" t="n">
        <v>46174</v>
      </c>
      <c r="L6" s="42" t="n">
        <v>46265</v>
      </c>
      <c r="M6" s="10">
        <f>IFERROR(DATEDIF(K6,L6,"m")+1,0)</f>
        <v/>
      </c>
      <c r="N6" s="43" t="n">
        <v>1500</v>
      </c>
      <c r="O6" s="45">
        <f>N6</f>
        <v/>
      </c>
      <c r="P6" s="43" t="n">
        <v>300</v>
      </c>
      <c r="Q6" s="45">
        <f>O6+P6</f>
        <v/>
      </c>
      <c r="R6" s="43" t="n">
        <v>100</v>
      </c>
      <c r="S6" s="43" t="n">
        <v>60</v>
      </c>
      <c r="T6" s="45">
        <f>N6*M6</f>
        <v/>
      </c>
      <c r="U6" s="12">
        <f>IF(TODAY()&gt;L6,"Vencido",IF(TODAY()&gt;=K6,"Vigente","Pendiente"))</f>
        <v/>
      </c>
      <c r="V6" s="9" t="inlineStr">
        <is>
          <t>Vista al jardín</t>
        </is>
      </c>
    </row>
    <row r="7" ht="18" customHeight="1">
      <c r="A7" s="3" t="inlineStr">
        <is>
          <t>CT-005</t>
        </is>
      </c>
      <c r="B7" s="3" t="inlineStr">
        <is>
          <t>Laura Fernández García</t>
        </is>
      </c>
      <c r="C7" s="3" t="inlineStr">
        <is>
          <t>Manuel Sánchez Pérez</t>
        </is>
      </c>
      <c r="D7" s="3" t="inlineStr">
        <is>
          <t>56789012D</t>
        </is>
      </c>
      <c r="E7" s="3" t="inlineStr">
        <is>
          <t>43210987E</t>
        </is>
      </c>
      <c r="F7" s="3" t="inlineStr">
        <is>
          <t>Paseo de la Castellana 180, 7ºA</t>
        </is>
      </c>
      <c r="G7" s="3" t="inlineStr">
        <is>
          <t>Madrid</t>
        </is>
      </c>
      <c r="H7" s="3" t="inlineStr">
        <is>
          <t>Madrid</t>
        </is>
      </c>
      <c r="I7" s="3" t="inlineStr">
        <is>
          <t>2807901VK4501A</t>
        </is>
      </c>
      <c r="J7" s="3" t="inlineStr">
        <is>
          <t>Trabajo temporal</t>
        </is>
      </c>
      <c r="K7" s="42" t="n">
        <v>46082</v>
      </c>
      <c r="L7" s="42" t="n">
        <v>46173</v>
      </c>
      <c r="M7" s="5">
        <f>IFERROR(DATEDIF(K7,L7,"m")+1,0)</f>
        <v/>
      </c>
      <c r="N7" s="43" t="n">
        <v>1800</v>
      </c>
      <c r="O7" s="44">
        <f>N7</f>
        <v/>
      </c>
      <c r="P7" s="43" t="n">
        <v>400</v>
      </c>
      <c r="Q7" s="44">
        <f>O7+P7</f>
        <v/>
      </c>
      <c r="R7" s="43" t="n">
        <v>120</v>
      </c>
      <c r="S7" s="43" t="n">
        <v>75</v>
      </c>
      <c r="T7" s="44">
        <f>N7*M7</f>
        <v/>
      </c>
      <c r="U7" s="8">
        <f>IF(TODAY()&gt;L7,"Vencido",IF(TODAY()&gt;=K7,"Vigente","Pendiente"))</f>
        <v/>
      </c>
      <c r="V7" s="3" t="inlineStr">
        <is>
          <t>Amueblado completo</t>
        </is>
      </c>
    </row>
    <row r="8" ht="18" customHeight="1">
      <c r="A8" s="9" t="inlineStr">
        <is>
          <t>CT-006</t>
        </is>
      </c>
      <c r="B8" s="9" t="inlineStr">
        <is>
          <t>Manuel Sánchez Torres</t>
        </is>
      </c>
      <c r="C8" s="9" t="inlineStr">
        <is>
          <t>Elena Torres Navarro</t>
        </is>
      </c>
      <c r="D8" s="9" t="inlineStr">
        <is>
          <t>67890123E</t>
        </is>
      </c>
      <c r="E8" s="9" t="inlineStr">
        <is>
          <t>32109876F</t>
        </is>
      </c>
      <c r="F8" s="9" t="inlineStr">
        <is>
          <t>Calle Larios 5, 3ºB</t>
        </is>
      </c>
      <c r="G8" s="9" t="inlineStr">
        <is>
          <t>Málaga</t>
        </is>
      </c>
      <c r="H8" s="9" t="inlineStr">
        <is>
          <t>Málaga</t>
        </is>
      </c>
      <c r="I8" s="9" t="inlineStr">
        <is>
          <t>2900601UF4658A</t>
        </is>
      </c>
      <c r="J8" s="9" t="inlineStr">
        <is>
          <t>Vacacional verano</t>
        </is>
      </c>
      <c r="K8" s="42" t="n">
        <v>46218</v>
      </c>
      <c r="L8" s="42" t="n">
        <v>46280</v>
      </c>
      <c r="M8" s="10">
        <f>IFERROR(DATEDIF(K8,L8,"m")+1,0)</f>
        <v/>
      </c>
      <c r="N8" s="43" t="n">
        <v>1650</v>
      </c>
      <c r="O8" s="45">
        <f>N8</f>
        <v/>
      </c>
      <c r="P8" s="43" t="n">
        <v>250</v>
      </c>
      <c r="Q8" s="45">
        <f>O8+P8</f>
        <v/>
      </c>
      <c r="R8" s="43" t="n">
        <v>90</v>
      </c>
      <c r="S8" s="43" t="n">
        <v>65</v>
      </c>
      <c r="T8" s="45">
        <f>N8*M8</f>
        <v/>
      </c>
      <c r="U8" s="12">
        <f>IF(TODAY()&gt;L8,"Vencido",IF(TODAY()&gt;=K8,"Vigente","Pendiente"))</f>
        <v/>
      </c>
      <c r="V8" s="9" t="inlineStr">
        <is>
          <t>Cerca de la playa</t>
        </is>
      </c>
    </row>
    <row r="9" ht="18" customHeight="1">
      <c r="A9" s="3" t="inlineStr">
        <is>
          <t>CT-007</t>
        </is>
      </c>
      <c r="B9" s="3" t="inlineStr">
        <is>
          <t>Elena Torres Sánchez</t>
        </is>
      </c>
      <c r="C9" s="3" t="inlineStr">
        <is>
          <t>Pedro Navarro García</t>
        </is>
      </c>
      <c r="D9" s="3" t="inlineStr">
        <is>
          <t>78901234F</t>
        </is>
      </c>
      <c r="E9" s="3" t="inlineStr">
        <is>
          <t>21098765G</t>
        </is>
      </c>
      <c r="F9" s="3" t="inlineStr">
        <is>
          <t>Calle Alcalá 55, 5ºC</t>
        </is>
      </c>
      <c r="G9" s="3" t="inlineStr">
        <is>
          <t>Madrid</t>
        </is>
      </c>
      <c r="H9" s="3" t="inlineStr">
        <is>
          <t>Madrid</t>
        </is>
      </c>
      <c r="I9" s="3" t="inlineStr">
        <is>
          <t>2807902VK4502A</t>
        </is>
      </c>
      <c r="J9" s="3" t="inlineStr">
        <is>
          <t>Estudios temporada</t>
        </is>
      </c>
      <c r="K9" s="42" t="n">
        <v>46296</v>
      </c>
      <c r="L9" s="42" t="n">
        <v>46446</v>
      </c>
      <c r="M9" s="5">
        <f>IFERROR(DATEDIF(K9,L9,"m")+1,0)</f>
        <v/>
      </c>
      <c r="N9" s="43" t="n">
        <v>950</v>
      </c>
      <c r="O9" s="44">
        <f>N9</f>
        <v/>
      </c>
      <c r="P9" s="43" t="n">
        <v>100</v>
      </c>
      <c r="Q9" s="44">
        <f>O9+P9</f>
        <v/>
      </c>
      <c r="R9" s="43" t="n">
        <v>0</v>
      </c>
      <c r="S9" s="43" t="n">
        <v>40</v>
      </c>
      <c r="T9" s="44">
        <f>N9*M9</f>
        <v/>
      </c>
      <c r="U9" s="8">
        <f>IF(TODAY()&gt;L9,"Vencido",IF(TODAY()&gt;=K9,"Vigente","Pendiente"))</f>
        <v/>
      </c>
      <c r="V9" s="3" t="inlineStr">
        <is>
          <t>Gastos incluidos</t>
        </is>
      </c>
    </row>
    <row r="10" ht="18" customHeight="1">
      <c r="A10" s="9" t="inlineStr">
        <is>
          <t>CT-008</t>
        </is>
      </c>
      <c r="B10" s="9" t="inlineStr">
        <is>
          <t>Pedro Navarro Ruiz</t>
        </is>
      </c>
      <c r="C10" s="9" t="inlineStr">
        <is>
          <t>María García Torres</t>
        </is>
      </c>
      <c r="D10" s="9" t="inlineStr">
        <is>
          <t>89012345G</t>
        </is>
      </c>
      <c r="E10" s="9" t="inlineStr">
        <is>
          <t>10987654H</t>
        </is>
      </c>
      <c r="F10" s="9" t="inlineStr">
        <is>
          <t>Gran Vía 28, 1ºA</t>
        </is>
      </c>
      <c r="G10" s="9" t="inlineStr">
        <is>
          <t>Bilbao</t>
        </is>
      </c>
      <c r="H10" s="9" t="inlineStr">
        <is>
          <t>Vizcaya</t>
        </is>
      </c>
      <c r="I10" s="9" t="inlineStr">
        <is>
          <t>4800101VN9001A</t>
        </is>
      </c>
      <c r="J10" s="9" t="inlineStr">
        <is>
          <t>Trabajo temporal</t>
        </is>
      </c>
      <c r="K10" s="42" t="n">
        <v>46037</v>
      </c>
      <c r="L10" s="42" t="n">
        <v>46126</v>
      </c>
      <c r="M10" s="10">
        <f>IFERROR(DATEDIF(K10,L10,"m")+1,0)</f>
        <v/>
      </c>
      <c r="N10" s="43" t="n">
        <v>1100</v>
      </c>
      <c r="O10" s="45">
        <f>N10</f>
        <v/>
      </c>
      <c r="P10" s="43" t="n">
        <v>200</v>
      </c>
      <c r="Q10" s="45">
        <f>O10+P10</f>
        <v/>
      </c>
      <c r="R10" s="43" t="n">
        <v>70</v>
      </c>
      <c r="S10" s="43" t="n">
        <v>50</v>
      </c>
      <c r="T10" s="45">
        <f>N10*M10</f>
        <v/>
      </c>
      <c r="U10" s="12">
        <f>IF(TODAY()&gt;L10,"Vencido",IF(TODAY()&gt;=K10,"Vigente","Pendiente"))</f>
        <v/>
      </c>
      <c r="V10" s="9" t="inlineStr">
        <is>
          <t>Próximo a oficinas</t>
        </is>
      </c>
    </row>
    <row r="11" ht="18" customHeight="1">
      <c r="A11" s="3" t="inlineStr">
        <is>
          <t>CT-009</t>
        </is>
      </c>
      <c r="B11" s="3" t="inlineStr">
        <is>
          <t>Rosa Jiménez López</t>
        </is>
      </c>
      <c r="C11" s="3" t="inlineStr">
        <is>
          <t>Carlos Moreno García</t>
        </is>
      </c>
      <c r="D11" s="3" t="inlineStr">
        <is>
          <t>90123456H</t>
        </is>
      </c>
      <c r="E11" s="3" t="inlineStr">
        <is>
          <t>09876543I</t>
        </is>
      </c>
      <c r="F11" s="3" t="inlineStr">
        <is>
          <t>Calle San Fernando 12, 2ºA</t>
        </is>
      </c>
      <c r="G11" s="3" t="inlineStr">
        <is>
          <t>Sevilla</t>
        </is>
      </c>
      <c r="H11" s="3" t="inlineStr">
        <is>
          <t>Sevilla</t>
        </is>
      </c>
      <c r="I11" s="3" t="inlineStr">
        <is>
          <t>4109102TG3442A</t>
        </is>
      </c>
      <c r="J11" s="3" t="inlineStr">
        <is>
          <t>Vacacional semana santa</t>
        </is>
      </c>
      <c r="K11" s="42" t="n">
        <v>46109</v>
      </c>
      <c r="L11" s="42" t="n">
        <v>46117</v>
      </c>
      <c r="M11" s="5">
        <f>IFERROR(DATEDIF(K11,L11,"m")+1,0)</f>
        <v/>
      </c>
      <c r="N11" s="43" t="n">
        <v>750</v>
      </c>
      <c r="O11" s="44">
        <f>N11</f>
        <v/>
      </c>
      <c r="P11" s="43" t="n">
        <v>0</v>
      </c>
      <c r="Q11" s="44">
        <f>O11+P11</f>
        <v/>
      </c>
      <c r="R11" s="43" t="n">
        <v>0</v>
      </c>
      <c r="S11" s="43" t="n">
        <v>30</v>
      </c>
      <c r="T11" s="44">
        <f>N11*M11</f>
        <v/>
      </c>
      <c r="U11" s="8">
        <f>IF(TODAY()&gt;L11,"Vencido",IF(TODAY()&gt;=K11,"Vigente","Pendiente"))</f>
        <v/>
      </c>
      <c r="V11" s="3" t="inlineStr">
        <is>
          <t>Semana Santa</t>
        </is>
      </c>
    </row>
    <row r="12" ht="18" customHeight="1">
      <c r="A12" s="9" t="inlineStr">
        <is>
          <t>CT-010</t>
        </is>
      </c>
      <c r="B12" s="9" t="inlineStr">
        <is>
          <t>Francisco Moreno Díaz</t>
        </is>
      </c>
      <c r="C12" s="9" t="inlineStr">
        <is>
          <t>Ana Belén Castro Ruiz</t>
        </is>
      </c>
      <c r="D12" s="9" t="inlineStr">
        <is>
          <t>01234567I</t>
        </is>
      </c>
      <c r="E12" s="9" t="inlineStr">
        <is>
          <t>98765432J</t>
        </is>
      </c>
      <c r="F12" s="9" t="inlineStr">
        <is>
          <t>Calle Pelayo 18, 4ºB</t>
        </is>
      </c>
      <c r="G12" s="9" t="inlineStr">
        <is>
          <t>Zaragoza</t>
        </is>
      </c>
      <c r="H12" s="9" t="inlineStr">
        <is>
          <t>Zaragoza</t>
        </is>
      </c>
      <c r="I12" s="9" t="inlineStr">
        <is>
          <t>5050001XM8501A</t>
        </is>
      </c>
      <c r="J12" s="9" t="inlineStr">
        <is>
          <t>Estudios temporada</t>
        </is>
      </c>
      <c r="K12" s="42" t="n">
        <v>46280</v>
      </c>
      <c r="L12" s="42" t="n">
        <v>46402</v>
      </c>
      <c r="M12" s="10">
        <f>IFERROR(DATEDIF(K12,L12,"m")+1,0)</f>
        <v/>
      </c>
      <c r="N12" s="43" t="n">
        <v>800</v>
      </c>
      <c r="O12" s="45">
        <f>N12</f>
        <v/>
      </c>
      <c r="P12" s="43" t="n">
        <v>150</v>
      </c>
      <c r="Q12" s="45">
        <f>O12+P12</f>
        <v/>
      </c>
      <c r="R12" s="43" t="n">
        <v>45</v>
      </c>
      <c r="S12" s="43" t="n">
        <v>35</v>
      </c>
      <c r="T12" s="45">
        <f>N12*M12</f>
        <v/>
      </c>
      <c r="U12" s="12">
        <f>IF(TODAY()&gt;L12,"Vencido",IF(TODAY()&gt;=K12,"Vigente","Pendiente"))</f>
        <v/>
      </c>
      <c r="V12" s="9" t="inlineStr">
        <is>
          <t>Tranquilo y luminoso</t>
        </is>
      </c>
    </row>
    <row r="13" ht="18" customHeight="1">
      <c r="A13" s="13" t="inlineStr">
        <is>
          <t>TOTALES</t>
        </is>
      </c>
      <c r="B13" s="14" t="n"/>
      <c r="C13" s="14" t="n"/>
      <c r="D13" s="14" t="n"/>
      <c r="E13" s="14" t="n"/>
      <c r="F13" s="14" t="n"/>
      <c r="G13" s="14" t="n"/>
      <c r="H13" s="14" t="n"/>
      <c r="I13" s="14" t="n"/>
      <c r="J13" s="14" t="n"/>
      <c r="K13" s="14" t="n"/>
      <c r="L13" s="14" t="n"/>
      <c r="M13" s="14" t="n"/>
      <c r="N13" s="46">
        <f>SUM(N3:N12)</f>
        <v/>
      </c>
      <c r="O13" s="46">
        <f>SUM(O3:O12)</f>
        <v/>
      </c>
      <c r="P13" s="46">
        <f>SUM(P3:P12)</f>
        <v/>
      </c>
      <c r="Q13" s="46">
        <f>SUM(Q3:Q12)</f>
        <v/>
      </c>
      <c r="R13" s="46">
        <f>SUM(R3:R12)</f>
        <v/>
      </c>
      <c r="S13" s="46">
        <f>SUM(S3:S12)</f>
        <v/>
      </c>
      <c r="T13" s="46">
        <f>SUM(T3:T12)</f>
        <v/>
      </c>
      <c r="U13" s="14" t="n"/>
      <c r="V13" s="14" t="n"/>
    </row>
    <row r="14" ht="18" customHeight="1"/>
  </sheetData>
  <mergeCells count="1">
    <mergeCell ref="A1:V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18" customWidth="1" min="4" max="4"/>
    <col width="16" customWidth="1" min="5" max="5"/>
    <col width="12" customWidth="1" min="6" max="6"/>
    <col width="14" customWidth="1" min="7" max="7"/>
    <col width="16" customWidth="1" min="8" max="8"/>
    <col width="16" customWidth="1" min="9" max="9"/>
    <col width="13" customWidth="1" min="10" max="10"/>
    <col width="13" customWidth="1" min="11" max="11"/>
    <col width="22" customWidth="1" min="12" max="12"/>
  </cols>
  <sheetData>
    <row r="1" ht="30" customHeight="1">
      <c r="A1" s="1" t="inlineStr">
        <is>
          <t>CONTROL DE COBROS – ARRENDAMIENTO DE TEMPORADA 2026</t>
        </is>
      </c>
    </row>
    <row r="2" ht="22" customHeight="1">
      <c r="A2" s="2" t="inlineStr">
        <is>
          <t>ID Contrato</t>
        </is>
      </c>
      <c r="B2" s="2" t="inlineStr">
        <is>
          <t>Mes de cobro</t>
        </is>
      </c>
      <c r="C2" s="2" t="inlineStr">
        <is>
          <t>Renta pactada (€)</t>
        </is>
      </c>
      <c r="D2" s="2" t="inlineStr">
        <is>
          <t>Renta cobrada (€)</t>
        </is>
      </c>
      <c r="E2" s="2" t="inlineStr">
        <is>
          <t>Diferencia (€)</t>
        </is>
      </c>
      <c r="F2" s="2" t="inlineStr">
        <is>
          <t>% Cobrado</t>
        </is>
      </c>
      <c r="G2" s="2" t="inlineStr">
        <is>
          <t>Fecha de cobro</t>
        </is>
      </c>
      <c r="H2" s="2" t="inlineStr">
        <is>
          <t>Medio de pago</t>
        </is>
      </c>
      <c r="I2" s="2" t="inlineStr">
        <is>
          <t>Incidencia</t>
        </is>
      </c>
      <c r="J2" s="2" t="inlineStr">
        <is>
          <t>Días retraso</t>
        </is>
      </c>
      <c r="K2" s="2" t="inlineStr">
        <is>
          <t>Estado cobro</t>
        </is>
      </c>
      <c r="L2" s="2" t="inlineStr">
        <is>
          <t>Comentarios</t>
        </is>
      </c>
    </row>
    <row r="3">
      <c r="A3" s="3" t="inlineStr">
        <is>
          <t>CT-001</t>
        </is>
      </c>
      <c r="B3" s="47" t="n">
        <v>46174</v>
      </c>
      <c r="C3" s="43" t="n">
        <v>1200</v>
      </c>
      <c r="D3" s="43" t="n">
        <v>1200</v>
      </c>
      <c r="E3" s="44">
        <f>C3-D3</f>
        <v/>
      </c>
      <c r="F3" s="17">
        <f>IFERROR(IF(C3=0,0,D3/C3),0)</f>
        <v/>
      </c>
      <c r="G3" s="48" t="n">
        <v>46176</v>
      </c>
      <c r="H3" s="3" t="inlineStr">
        <is>
          <t>Transferencia</t>
        </is>
      </c>
      <c r="I3" s="3" t="inlineStr">
        <is>
          <t>Ninguna</t>
        </is>
      </c>
      <c r="J3" s="5">
        <f>IF(G3="",0,IFERROR(G3-EOMONTH(B3,0),0))</f>
        <v/>
      </c>
      <c r="K3" s="8">
        <f>IF(D3&gt;=C3,"Cobrado",IF(D3=0,"Pendiente","Parcial"))</f>
        <v/>
      </c>
      <c r="L3" s="3" t="inlineStr"/>
    </row>
    <row r="4">
      <c r="A4" s="9" t="inlineStr">
        <is>
          <t>CT-001</t>
        </is>
      </c>
      <c r="B4" s="49" t="n">
        <v>46204</v>
      </c>
      <c r="C4" s="43" t="n">
        <v>1200</v>
      </c>
      <c r="D4" s="43" t="n">
        <v>1200</v>
      </c>
      <c r="E4" s="45">
        <f>C4-D4</f>
        <v/>
      </c>
      <c r="F4" s="20">
        <f>IFERROR(IF(C4=0,0,D4/C4),0)</f>
        <v/>
      </c>
      <c r="G4" s="50" t="n">
        <v>46205</v>
      </c>
      <c r="H4" s="9" t="inlineStr">
        <is>
          <t>Transferencia</t>
        </is>
      </c>
      <c r="I4" s="9" t="inlineStr">
        <is>
          <t>Ninguna</t>
        </is>
      </c>
      <c r="J4" s="10">
        <f>IF(G4="",0,IFERROR(G4-EOMONTH(B4,0),0))</f>
        <v/>
      </c>
      <c r="K4" s="12">
        <f>IF(D4&gt;=C4,"Cobrado",IF(D4=0,"Pendiente","Parcial"))</f>
        <v/>
      </c>
      <c r="L4" s="9" t="inlineStr"/>
    </row>
    <row r="5">
      <c r="A5" s="3" t="inlineStr">
        <is>
          <t>CT-001</t>
        </is>
      </c>
      <c r="B5" s="47" t="n">
        <v>46235</v>
      </c>
      <c r="C5" s="43" t="n">
        <v>1200</v>
      </c>
      <c r="D5" s="43" t="n">
        <v>900</v>
      </c>
      <c r="E5" s="44">
        <f>C5-D5</f>
        <v/>
      </c>
      <c r="F5" s="17">
        <f>IFERROR(IF(C5=0,0,D5/C5),0)</f>
        <v/>
      </c>
      <c r="G5" s="48" t="n">
        <v>46246</v>
      </c>
      <c r="H5" s="3" t="inlineStr">
        <is>
          <t>Bizum</t>
        </is>
      </c>
      <c r="I5" s="3" t="inlineStr">
        <is>
          <t>Pago parcial</t>
        </is>
      </c>
      <c r="J5" s="5">
        <f>IF(G5="",0,IFERROR(G5-EOMONTH(B5,0),0))</f>
        <v/>
      </c>
      <c r="K5" s="8">
        <f>IF(D5&gt;=C5,"Cobrado",IF(D5=0,"Pendiente","Parcial"))</f>
        <v/>
      </c>
      <c r="L5" s="3" t="inlineStr">
        <is>
          <t>Pendiente 300 €</t>
        </is>
      </c>
    </row>
    <row r="6">
      <c r="A6" s="9" t="inlineStr">
        <is>
          <t>CT-002</t>
        </is>
      </c>
      <c r="B6" s="49" t="n">
        <v>46204</v>
      </c>
      <c r="C6" s="43" t="n">
        <v>2400</v>
      </c>
      <c r="D6" s="43" t="n">
        <v>2400</v>
      </c>
      <c r="E6" s="45">
        <f>C6-D6</f>
        <v/>
      </c>
      <c r="F6" s="20">
        <f>IFERROR(IF(C6=0,0,D6/C6),0)</f>
        <v/>
      </c>
      <c r="G6" s="50" t="n">
        <v>46204</v>
      </c>
      <c r="H6" s="9" t="inlineStr">
        <is>
          <t>Transferencia</t>
        </is>
      </c>
      <c r="I6" s="9" t="inlineStr">
        <is>
          <t>Ninguna</t>
        </is>
      </c>
      <c r="J6" s="10">
        <f>IF(G6="",0,IFERROR(G6-EOMONTH(B6,0),0))</f>
        <v/>
      </c>
      <c r="K6" s="12">
        <f>IF(D6&gt;=C6,"Cobrado",IF(D6=0,"Pendiente","Parcial"))</f>
        <v/>
      </c>
      <c r="L6" s="9" t="inlineStr"/>
    </row>
    <row r="7">
      <c r="A7" s="3" t="inlineStr">
        <is>
          <t>CT-002</t>
        </is>
      </c>
      <c r="B7" s="47" t="n">
        <v>46235</v>
      </c>
      <c r="C7" s="43" t="n">
        <v>2400</v>
      </c>
      <c r="D7" s="43" t="n">
        <v>2400</v>
      </c>
      <c r="E7" s="44">
        <f>C7-D7</f>
        <v/>
      </c>
      <c r="F7" s="17">
        <f>IFERROR(IF(C7=0,0,D7/C7),0)</f>
        <v/>
      </c>
      <c r="G7" s="48" t="n">
        <v>46235</v>
      </c>
      <c r="H7" s="3" t="inlineStr">
        <is>
          <t>Transferencia</t>
        </is>
      </c>
      <c r="I7" s="3" t="inlineStr">
        <is>
          <t>Ninguna</t>
        </is>
      </c>
      <c r="J7" s="5">
        <f>IF(G7="",0,IFERROR(G7-EOMONTH(B7,0),0))</f>
        <v/>
      </c>
      <c r="K7" s="8">
        <f>IF(D7&gt;=C7,"Cobrado",IF(D7=0,"Pendiente","Parcial"))</f>
        <v/>
      </c>
      <c r="L7" s="3" t="inlineStr"/>
    </row>
    <row r="8">
      <c r="A8" s="9" t="inlineStr">
        <is>
          <t>CT-003</t>
        </is>
      </c>
      <c r="B8" s="49" t="n">
        <v>46266</v>
      </c>
      <c r="C8" s="43" t="n">
        <v>850</v>
      </c>
      <c r="D8" s="43" t="n">
        <v>850</v>
      </c>
      <c r="E8" s="45">
        <f>C8-D8</f>
        <v/>
      </c>
      <c r="F8" s="20">
        <f>IFERROR(IF(C8=0,0,D8/C8),0)</f>
        <v/>
      </c>
      <c r="G8" s="50" t="n">
        <v>46270</v>
      </c>
      <c r="H8" s="9" t="inlineStr">
        <is>
          <t>Transferencia</t>
        </is>
      </c>
      <c r="I8" s="9" t="inlineStr">
        <is>
          <t>Ninguna</t>
        </is>
      </c>
      <c r="J8" s="10">
        <f>IF(G8="",0,IFERROR(G8-EOMONTH(B8,0),0))</f>
        <v/>
      </c>
      <c r="K8" s="12">
        <f>IF(D8&gt;=C8,"Cobrado",IF(D8=0,"Pendiente","Parcial"))</f>
        <v/>
      </c>
      <c r="L8" s="9" t="inlineStr"/>
    </row>
    <row r="9">
      <c r="A9" s="3" t="inlineStr">
        <is>
          <t>CT-003</t>
        </is>
      </c>
      <c r="B9" s="47" t="n">
        <v>46296</v>
      </c>
      <c r="C9" s="43" t="n">
        <v>850</v>
      </c>
      <c r="D9" s="43" t="n">
        <v>850</v>
      </c>
      <c r="E9" s="44">
        <f>C9-D9</f>
        <v/>
      </c>
      <c r="F9" s="17">
        <f>IFERROR(IF(C9=0,0,D9/C9),0)</f>
        <v/>
      </c>
      <c r="G9" s="48" t="n">
        <v>46299</v>
      </c>
      <c r="H9" s="3" t="inlineStr">
        <is>
          <t>Domiciliación</t>
        </is>
      </c>
      <c r="I9" s="3" t="inlineStr">
        <is>
          <t>Ninguna</t>
        </is>
      </c>
      <c r="J9" s="5">
        <f>IF(G9="",0,IFERROR(G9-EOMONTH(B9,0),0))</f>
        <v/>
      </c>
      <c r="K9" s="8">
        <f>IF(D9&gt;=C9,"Cobrado",IF(D9=0,"Pendiente","Parcial"))</f>
        <v/>
      </c>
      <c r="L9" s="3" t="inlineStr"/>
    </row>
    <row r="10">
      <c r="A10" s="9" t="inlineStr">
        <is>
          <t>CT-003</t>
        </is>
      </c>
      <c r="B10" s="49" t="n">
        <v>46327</v>
      </c>
      <c r="C10" s="43" t="n">
        <v>850</v>
      </c>
      <c r="D10" s="43" t="n">
        <v>0</v>
      </c>
      <c r="E10" s="45">
        <f>C10-D10</f>
        <v/>
      </c>
      <c r="F10" s="20">
        <f>IFERROR(IF(C10=0,0,D10/C10),0)</f>
        <v/>
      </c>
      <c r="G10" s="9" t="inlineStr"/>
      <c r="H10" s="9" t="inlineStr">
        <is>
          <t>Pendiente</t>
        </is>
      </c>
      <c r="I10" s="9" t="inlineStr">
        <is>
          <t>Impago</t>
        </is>
      </c>
      <c r="J10" s="10">
        <f>IF(G10="",0,IFERROR(G10-EOMONTH(B10,0),0))</f>
        <v/>
      </c>
      <c r="K10" s="12">
        <f>IF(D10&gt;=C10,"Cobrado",IF(D10=0,"Pendiente","Parcial"))</f>
        <v/>
      </c>
      <c r="L10" s="9" t="inlineStr">
        <is>
          <t>Aviso enviado</t>
        </is>
      </c>
    </row>
    <row r="11">
      <c r="A11" s="3" t="inlineStr">
        <is>
          <t>CT-004</t>
        </is>
      </c>
      <c r="B11" s="47" t="n">
        <v>46174</v>
      </c>
      <c r="C11" s="43" t="n">
        <v>1500</v>
      </c>
      <c r="D11" s="43" t="n">
        <v>1500</v>
      </c>
      <c r="E11" s="44">
        <f>C11-D11</f>
        <v/>
      </c>
      <c r="F11" s="17">
        <f>IFERROR(IF(C11=0,0,D11/C11),0)</f>
        <v/>
      </c>
      <c r="G11" s="48" t="n">
        <v>46175</v>
      </c>
      <c r="H11" s="3" t="inlineStr">
        <is>
          <t>Transferencia</t>
        </is>
      </c>
      <c r="I11" s="3" t="inlineStr">
        <is>
          <t>Ninguna</t>
        </is>
      </c>
      <c r="J11" s="5">
        <f>IF(G11="",0,IFERROR(G11-EOMONTH(B11,0),0))</f>
        <v/>
      </c>
      <c r="K11" s="8">
        <f>IF(D11&gt;=C11,"Cobrado",IF(D11=0,"Pendiente","Parcial"))</f>
        <v/>
      </c>
      <c r="L11" s="3" t="inlineStr"/>
    </row>
    <row r="12">
      <c r="A12" s="9" t="inlineStr">
        <is>
          <t>CT-004</t>
        </is>
      </c>
      <c r="B12" s="49" t="n">
        <v>46204</v>
      </c>
      <c r="C12" s="43" t="n">
        <v>1500</v>
      </c>
      <c r="D12" s="43" t="n">
        <v>1500</v>
      </c>
      <c r="E12" s="45">
        <f>C12-D12</f>
        <v/>
      </c>
      <c r="F12" s="20">
        <f>IFERROR(IF(C12=0,0,D12/C12),0)</f>
        <v/>
      </c>
      <c r="G12" s="50" t="n">
        <v>46206</v>
      </c>
      <c r="H12" s="9" t="inlineStr">
        <is>
          <t>Transferencia</t>
        </is>
      </c>
      <c r="I12" s="9" t="inlineStr">
        <is>
          <t>Ninguna</t>
        </is>
      </c>
      <c r="J12" s="10">
        <f>IF(G12="",0,IFERROR(G12-EOMONTH(B12,0),0))</f>
        <v/>
      </c>
      <c r="K12" s="12">
        <f>IF(D12&gt;=C12,"Cobrado",IF(D12=0,"Pendiente","Parcial"))</f>
        <v/>
      </c>
      <c r="L12" s="9" t="inlineStr"/>
    </row>
    <row r="13">
      <c r="A13" s="3" t="inlineStr">
        <is>
          <t>CT-005</t>
        </is>
      </c>
      <c r="B13" s="47" t="n">
        <v>46082</v>
      </c>
      <c r="C13" s="43" t="n">
        <v>1800</v>
      </c>
      <c r="D13" s="43" t="n">
        <v>1800</v>
      </c>
      <c r="E13" s="44">
        <f>C13-D13</f>
        <v/>
      </c>
      <c r="F13" s="17">
        <f>IFERROR(IF(C13=0,0,D13/C13),0)</f>
        <v/>
      </c>
      <c r="G13" s="48" t="n">
        <v>46082</v>
      </c>
      <c r="H13" s="3" t="inlineStr">
        <is>
          <t>Transferencia</t>
        </is>
      </c>
      <c r="I13" s="3" t="inlineStr">
        <is>
          <t>Ninguna</t>
        </is>
      </c>
      <c r="J13" s="5">
        <f>IF(G13="",0,IFERROR(G13-EOMONTH(B13,0),0))</f>
        <v/>
      </c>
      <c r="K13" s="8">
        <f>IF(D13&gt;=C13,"Cobrado",IF(D13=0,"Pendiente","Parcial"))</f>
        <v/>
      </c>
      <c r="L13" s="3" t="inlineStr"/>
    </row>
    <row r="14">
      <c r="A14" s="9" t="inlineStr">
        <is>
          <t>CT-005</t>
        </is>
      </c>
      <c r="B14" s="49" t="n">
        <v>46113</v>
      </c>
      <c r="C14" s="43" t="n">
        <v>1800</v>
      </c>
      <c r="D14" s="43" t="n">
        <v>1800</v>
      </c>
      <c r="E14" s="45">
        <f>C14-D14</f>
        <v/>
      </c>
      <c r="F14" s="20">
        <f>IFERROR(IF(C14=0,0,D14/C14),0)</f>
        <v/>
      </c>
      <c r="G14" s="50" t="n">
        <v>46114</v>
      </c>
      <c r="H14" s="9" t="inlineStr">
        <is>
          <t>Transferencia</t>
        </is>
      </c>
      <c r="I14" s="9" t="inlineStr">
        <is>
          <t>Ninguna</t>
        </is>
      </c>
      <c r="J14" s="10">
        <f>IF(G14="",0,IFERROR(G14-EOMONTH(B14,0),0))</f>
        <v/>
      </c>
      <c r="K14" s="12">
        <f>IF(D14&gt;=C14,"Cobrado",IF(D14=0,"Pendiente","Parcial"))</f>
        <v/>
      </c>
      <c r="L14" s="9" t="inlineStr"/>
    </row>
    <row r="15">
      <c r="A15" s="3" t="inlineStr">
        <is>
          <t>CT-006</t>
        </is>
      </c>
      <c r="B15" s="47" t="n">
        <v>46218</v>
      </c>
      <c r="C15" s="43" t="n">
        <v>1650</v>
      </c>
      <c r="D15" s="43" t="n">
        <v>1650</v>
      </c>
      <c r="E15" s="44">
        <f>C15-D15</f>
        <v/>
      </c>
      <c r="F15" s="17">
        <f>IFERROR(IF(C15=0,0,D15/C15),0)</f>
        <v/>
      </c>
      <c r="G15" s="48" t="n">
        <v>46218</v>
      </c>
      <c r="H15" s="3" t="inlineStr">
        <is>
          <t>Domiciliación</t>
        </is>
      </c>
      <c r="I15" s="3" t="inlineStr">
        <is>
          <t>Ninguna</t>
        </is>
      </c>
      <c r="J15" s="5">
        <f>IF(G15="",0,IFERROR(G15-EOMONTH(B15,0),0))</f>
        <v/>
      </c>
      <c r="K15" s="8">
        <f>IF(D15&gt;=C15,"Cobrado",IF(D15=0,"Pendiente","Parcial"))</f>
        <v/>
      </c>
      <c r="L15" s="3" t="inlineStr"/>
    </row>
    <row r="16">
      <c r="A16" s="9" t="inlineStr">
        <is>
          <t>CT-007</t>
        </is>
      </c>
      <c r="B16" s="49" t="n">
        <v>46296</v>
      </c>
      <c r="C16" s="43" t="n">
        <v>950</v>
      </c>
      <c r="D16" s="43" t="n">
        <v>950</v>
      </c>
      <c r="E16" s="45">
        <f>C16-D16</f>
        <v/>
      </c>
      <c r="F16" s="20">
        <f>IFERROR(IF(C16=0,0,D16/C16),0)</f>
        <v/>
      </c>
      <c r="G16" s="50" t="n">
        <v>46298</v>
      </c>
      <c r="H16" s="9" t="inlineStr">
        <is>
          <t>Transferencia</t>
        </is>
      </c>
      <c r="I16" s="9" t="inlineStr">
        <is>
          <t>Ninguna</t>
        </is>
      </c>
      <c r="J16" s="10">
        <f>IF(G16="",0,IFERROR(G16-EOMONTH(B16,0),0))</f>
        <v/>
      </c>
      <c r="K16" s="12">
        <f>IF(D16&gt;=C16,"Cobrado",IF(D16=0,"Pendiente","Parcial"))</f>
        <v/>
      </c>
      <c r="L16" s="9" t="inlineStr"/>
    </row>
    <row r="17">
      <c r="A17" s="3" t="inlineStr">
        <is>
          <t>CT-008</t>
        </is>
      </c>
      <c r="B17" s="47" t="n">
        <v>46037</v>
      </c>
      <c r="C17" s="43" t="n">
        <v>1100</v>
      </c>
      <c r="D17" s="43" t="n">
        <v>1100</v>
      </c>
      <c r="E17" s="44">
        <f>C17-D17</f>
        <v/>
      </c>
      <c r="F17" s="17">
        <f>IFERROR(IF(C17=0,0,D17/C17),0)</f>
        <v/>
      </c>
      <c r="G17" s="48" t="n">
        <v>46037</v>
      </c>
      <c r="H17" s="3" t="inlineStr">
        <is>
          <t>Transferencia</t>
        </is>
      </c>
      <c r="I17" s="3" t="inlineStr">
        <is>
          <t>Ninguna</t>
        </is>
      </c>
      <c r="J17" s="5">
        <f>IF(G17="",0,IFERROR(G17-EOMONTH(B17,0),0))</f>
        <v/>
      </c>
      <c r="K17" s="8">
        <f>IF(D17&gt;=C17,"Cobrado",IF(D17=0,"Pendiente","Parcial"))</f>
        <v/>
      </c>
      <c r="L17" s="3" t="inlineStr"/>
    </row>
    <row r="18">
      <c r="A18" s="13" t="inlineStr">
        <is>
          <t>TOTALES</t>
        </is>
      </c>
      <c r="B18" s="22" t="n"/>
      <c r="C18" s="51">
        <f>SUM(C3:C17)</f>
        <v/>
      </c>
      <c r="D18" s="51">
        <f>SUM(D3:D17)</f>
        <v/>
      </c>
      <c r="E18" s="51">
        <f>SUM(E3:E17)</f>
        <v/>
      </c>
      <c r="F18" s="24">
        <f>IFERROR(D18/C18,0)</f>
        <v/>
      </c>
      <c r="G18" s="22" t="n"/>
      <c r="H18" s="22" t="n"/>
      <c r="I18" s="22" t="n"/>
      <c r="J18" s="22" t="n"/>
      <c r="K18" s="22" t="n"/>
      <c r="L18" s="22" t="n"/>
    </row>
  </sheetData>
  <mergeCells count="1">
    <mergeCell ref="A1:L1"/>
  </mergeCells>
  <conditionalFormatting sqref="E3:E17">
    <cfRule type="expression" priority="1" dxfId="0" stopIfTrue="1">
      <formula>E3&lt;0</formula>
    </cfRule>
    <cfRule type="expression" priority="2" dxfId="1" stopIfTrue="1">
      <formula>E3=0</formula>
    </cfRule>
  </conditionalFormatting>
  <conditionalFormatting sqref="K3:K17">
    <cfRule type="expression" priority="3" dxfId="1" stopIfTrue="1">
      <formula>K3="Cobrado"</formula>
    </cfRule>
    <cfRule type="expression" priority="4" dxfId="0" stopIfTrue="1">
      <formula>K3="Pendiente"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 ht="35" customHeight="1">
      <c r="A1" s="25" t="inlineStr">
        <is>
          <t>RESUMEN EJECUTIVO – CONTRATOS DE TEMPORADA 2026</t>
        </is>
      </c>
    </row>
    <row r="2" ht="8" customHeight="1"/>
    <row r="3" ht="22" customHeight="1">
      <c r="A3" s="26" t="inlineStr">
        <is>
          <t>Total contratos</t>
        </is>
      </c>
      <c r="B3" s="26" t="inlineStr">
        <is>
          <t>Contratos vigentes</t>
        </is>
      </c>
      <c r="C3" s="26" t="inlineStr">
        <is>
          <t>Contratos vencidos</t>
        </is>
      </c>
      <c r="D3" s="26" t="inlineStr">
        <is>
          <t>Contratos pendientes</t>
        </is>
      </c>
      <c r="E3" s="26" t="inlineStr">
        <is>
          <t>Renta activa total (€)</t>
        </is>
      </c>
      <c r="F3" s="26" t="inlineStr">
        <is>
          <t>Total cobrado (€)</t>
        </is>
      </c>
      <c r="G3" s="26" t="inlineStr">
        <is>
          <t>Total pendiente (€)</t>
        </is>
      </c>
      <c r="H3" s="26" t="inlineStr">
        <is>
          <t>% Cobros completos</t>
        </is>
      </c>
    </row>
    <row r="4" ht="35" customHeight="1">
      <c r="A4" s="27">
        <f>COUNTA(Contratos!A:A)-2</f>
        <v/>
      </c>
      <c r="B4" s="27">
        <f>COUNTIF(Contratos!U:U,"Vigente")</f>
        <v/>
      </c>
      <c r="C4" s="27">
        <f>COUNTIF(Contratos!U:U,"Vencido")</f>
        <v/>
      </c>
      <c r="D4" s="27">
        <f>COUNTIF(Contratos!U:U,"Pendiente")</f>
        <v/>
      </c>
      <c r="E4" s="52">
        <f>SUMIF(Contratos!U:U,"Vigente",Contratos!N:N)</f>
        <v/>
      </c>
      <c r="F4" s="52">
        <f>SUM('Cobros y control'!D3:D17)</f>
        <v/>
      </c>
      <c r="G4" s="52">
        <f>SUM('Cobros y control'!E3:E17)</f>
        <v/>
      </c>
      <c r="H4" s="29">
        <f>IFERROR(COUNTIF('Cobros y control'!K3:K17,"Cobrado")/COUNTA('Cobros y control'!A3:A17),0)</f>
        <v/>
      </c>
    </row>
    <row r="5" ht="8" customHeight="1"/>
    <row r="6" ht="15" customHeight="1"/>
    <row r="7" ht="22" customHeight="1">
      <c r="A7" s="30" t="inlineStr">
        <is>
          <t>DETALLE DE CONTRATOS POR ESTADO</t>
        </is>
      </c>
      <c r="B7" s="31" t="n"/>
      <c r="C7" s="31" t="n"/>
      <c r="D7" s="31" t="n"/>
      <c r="E7" s="32" t="n"/>
    </row>
    <row r="8">
      <c r="A8" s="2" t="inlineStr">
        <is>
          <t>Estado</t>
        </is>
      </c>
      <c r="B8" s="2" t="inlineStr">
        <is>
          <t>Num. Contratos</t>
        </is>
      </c>
      <c r="C8" s="2" t="inlineStr">
        <is>
          <t>Renta Total (€)</t>
        </is>
      </c>
      <c r="D8" s="2" t="inlineStr">
        <is>
          <t>% sobre total</t>
        </is>
      </c>
      <c r="E8" s="2" t="inlineStr">
        <is>
          <t>Fianzas (€)</t>
        </is>
      </c>
    </row>
    <row r="9" ht="18" customHeight="1">
      <c r="A9" s="12" t="inlineStr">
        <is>
          <t>Vigente</t>
        </is>
      </c>
      <c r="B9" s="33">
        <f>COUNTIF(Contratos!U:U,"Vigente")</f>
        <v/>
      </c>
      <c r="C9" s="53">
        <f>SUMIF(Contratos!U:U,"Vigente",Contratos!N:N)</f>
        <v/>
      </c>
      <c r="D9" s="35">
        <f>IFERROR(C9/SUM(C9:C11),0)</f>
        <v/>
      </c>
      <c r="E9" s="53">
        <f>SUMIF(Contratos!U:U,"Vigente",Contratos!O:O)</f>
        <v/>
      </c>
    </row>
    <row r="10" ht="18" customHeight="1">
      <c r="A10" s="8" t="inlineStr">
        <is>
          <t>Vencido</t>
        </is>
      </c>
      <c r="B10" s="36">
        <f>COUNTIF(Contratos!U:U,"Vencido")</f>
        <v/>
      </c>
      <c r="C10" s="54">
        <f>SUMIF(Contratos!U:U,"Vencido",Contratos!N:N)</f>
        <v/>
      </c>
      <c r="D10" s="38">
        <f>IFERROR(C10/SUM(C9:C11),0)</f>
        <v/>
      </c>
      <c r="E10" s="54">
        <f>SUMIF(Contratos!U:U,"Vencido",Contratos!O:O)</f>
        <v/>
      </c>
    </row>
    <row r="11" ht="18" customHeight="1">
      <c r="A11" s="12" t="inlineStr">
        <is>
          <t>Pendiente</t>
        </is>
      </c>
      <c r="B11" s="33">
        <f>COUNTIF(Contratos!U:U,"Pendiente")</f>
        <v/>
      </c>
      <c r="C11" s="53">
        <f>SUMIF(Contratos!U:U,"Pendiente",Contratos!N:N)</f>
        <v/>
      </c>
      <c r="D11" s="35">
        <f>IFERROR(C11/SUM(C9:C11),0)</f>
        <v/>
      </c>
      <c r="E11" s="53">
        <f>SUMIF(Contratos!U:U,"Pendiente",Contratos!O:O)</f>
        <v/>
      </c>
    </row>
    <row r="12" ht="14" customHeight="1"/>
    <row r="13">
      <c r="A13" s="30" t="inlineStr">
        <is>
          <t>RENTA MENSUAL POR CONTRATO</t>
        </is>
      </c>
      <c r="B13" s="31" t="n"/>
      <c r="C13" s="31" t="n"/>
      <c r="D13" s="31" t="n"/>
      <c r="E13" s="32" t="n"/>
    </row>
    <row r="14">
      <c r="A14" s="2" t="inlineStr">
        <is>
          <t>ID Contrato</t>
        </is>
      </c>
      <c r="B14" s="2" t="inlineStr">
        <is>
          <t>Inmueble</t>
        </is>
      </c>
      <c r="C14" s="2" t="inlineStr">
        <is>
          <t>Renta (€)</t>
        </is>
      </c>
      <c r="D14" s="2" t="inlineStr">
        <is>
          <t>Estado</t>
        </is>
      </c>
      <c r="E14" s="2" t="inlineStr">
        <is>
          <t>Importe total (€)</t>
        </is>
      </c>
    </row>
    <row r="15" ht="16" customHeight="1">
      <c r="A15" s="3" t="inlineStr">
        <is>
          <t>CT-001</t>
        </is>
      </c>
      <c r="B15" s="3" t="inlineStr">
        <is>
          <t>C/ Mayor 12, Madrid</t>
        </is>
      </c>
      <c r="C15" s="44" t="n">
        <v>1200</v>
      </c>
      <c r="D15" s="3">
        <f>IFERROR(VLOOKUP(A15,Contratos!A:U,21,0),"")</f>
        <v/>
      </c>
      <c r="E15" s="44">
        <f>IFERROR(VLOOKUP(A15,Contratos!A:T,20,0),0)</f>
        <v/>
      </c>
    </row>
    <row r="16" ht="16" customHeight="1">
      <c r="A16" s="9" t="inlineStr">
        <is>
          <t>CT-002</t>
        </is>
      </c>
      <c r="B16" s="9" t="inlineStr">
        <is>
          <t>Av. Diagonal 405, BCN</t>
        </is>
      </c>
      <c r="C16" s="45" t="n">
        <v>2400</v>
      </c>
      <c r="D16" s="9">
        <f>IFERROR(VLOOKUP(A16,Contratos!A:U,21,0),"")</f>
        <v/>
      </c>
      <c r="E16" s="45">
        <f>IFERROR(VLOOKUP(A16,Contratos!A:T,20,0),0)</f>
        <v/>
      </c>
    </row>
    <row r="17" ht="16" customHeight="1">
      <c r="A17" s="3" t="inlineStr">
        <is>
          <t>CT-003</t>
        </is>
      </c>
      <c r="B17" s="3" t="inlineStr">
        <is>
          <t>C/ Sierpes 8, Sevilla</t>
        </is>
      </c>
      <c r="C17" s="44" t="n">
        <v>850</v>
      </c>
      <c r="D17" s="3">
        <f>IFERROR(VLOOKUP(A17,Contratos!A:U,21,0),"")</f>
        <v/>
      </c>
      <c r="E17" s="44">
        <f>IFERROR(VLOOKUP(A17,Contratos!A:T,20,0),0)</f>
        <v/>
      </c>
    </row>
    <row r="18" ht="16" customHeight="1">
      <c r="A18" s="9" t="inlineStr">
        <is>
          <t>CT-004</t>
        </is>
      </c>
      <c r="B18" s="9" t="inlineStr">
        <is>
          <t>C/ Colón 22, Valencia</t>
        </is>
      </c>
      <c r="C18" s="45" t="n">
        <v>1500</v>
      </c>
      <c r="D18" s="9">
        <f>IFERROR(VLOOKUP(A18,Contratos!A:U,21,0),"")</f>
        <v/>
      </c>
      <c r="E18" s="45">
        <f>IFERROR(VLOOKUP(A18,Contratos!A:T,20,0),0)</f>
        <v/>
      </c>
    </row>
    <row r="19" ht="16" customHeight="1">
      <c r="A19" s="3" t="inlineStr">
        <is>
          <t>CT-005</t>
        </is>
      </c>
      <c r="B19" s="3" t="inlineStr">
        <is>
          <t>P. Castellana 180, Mad</t>
        </is>
      </c>
      <c r="C19" s="44" t="n">
        <v>1800</v>
      </c>
      <c r="D19" s="3">
        <f>IFERROR(VLOOKUP(A19,Contratos!A:U,21,0),"")</f>
        <v/>
      </c>
      <c r="E19" s="44">
        <f>IFERROR(VLOOKUP(A19,Contratos!A:T,20,0),0)</f>
        <v/>
      </c>
    </row>
    <row r="20" ht="16" customHeight="1">
      <c r="A20" s="9" t="inlineStr">
        <is>
          <t>CT-006</t>
        </is>
      </c>
      <c r="B20" s="9" t="inlineStr">
        <is>
          <t>C/ Larios 5, Málaga</t>
        </is>
      </c>
      <c r="C20" s="45" t="n">
        <v>1650</v>
      </c>
      <c r="D20" s="9">
        <f>IFERROR(VLOOKUP(A20,Contratos!A:U,21,0),"")</f>
        <v/>
      </c>
      <c r="E20" s="45">
        <f>IFERROR(VLOOKUP(A20,Contratos!A:T,20,0),0)</f>
        <v/>
      </c>
    </row>
    <row r="21" ht="16" customHeight="1">
      <c r="A21" s="3" t="inlineStr">
        <is>
          <t>CT-007</t>
        </is>
      </c>
      <c r="B21" s="3" t="inlineStr">
        <is>
          <t>C/ Alcalá 55, Madrid</t>
        </is>
      </c>
      <c r="C21" s="44" t="n">
        <v>950</v>
      </c>
      <c r="D21" s="3">
        <f>IFERROR(VLOOKUP(A21,Contratos!A:U,21,0),"")</f>
        <v/>
      </c>
      <c r="E21" s="44">
        <f>IFERROR(VLOOKUP(A21,Contratos!A:T,20,0),0)</f>
        <v/>
      </c>
    </row>
    <row r="22" ht="16" customHeight="1">
      <c r="A22" s="9" t="inlineStr">
        <is>
          <t>CT-008</t>
        </is>
      </c>
      <c r="B22" s="9" t="inlineStr">
        <is>
          <t>Gran Vía 28, Bilbao</t>
        </is>
      </c>
      <c r="C22" s="45" t="n">
        <v>1100</v>
      </c>
      <c r="D22" s="9">
        <f>IFERROR(VLOOKUP(A22,Contratos!A:U,21,0),"")</f>
        <v/>
      </c>
      <c r="E22" s="45">
        <f>IFERROR(VLOOKUP(A22,Contratos!A:T,20,0),0)</f>
        <v/>
      </c>
    </row>
    <row r="23" ht="16" customHeight="1">
      <c r="A23" s="3" t="inlineStr">
        <is>
          <t>CT-009</t>
        </is>
      </c>
      <c r="B23" s="3" t="inlineStr">
        <is>
          <t>C/ S.Fernando 12, Sev</t>
        </is>
      </c>
      <c r="C23" s="44" t="n">
        <v>750</v>
      </c>
      <c r="D23" s="3">
        <f>IFERROR(VLOOKUP(A23,Contratos!A:U,21,0),"")</f>
        <v/>
      </c>
      <c r="E23" s="44">
        <f>IFERROR(VLOOKUP(A23,Contratos!A:T,20,0),0)</f>
        <v/>
      </c>
    </row>
    <row r="24" ht="16" customHeight="1">
      <c r="A24" s="9" t="inlineStr">
        <is>
          <t>CT-010</t>
        </is>
      </c>
      <c r="B24" s="9" t="inlineStr">
        <is>
          <t>C/ Pelayo 18, Zgz</t>
        </is>
      </c>
      <c r="C24" s="45" t="n">
        <v>800</v>
      </c>
      <c r="D24" s="9">
        <f>IFERROR(VLOOKUP(A24,Contratos!A:U,21,0),"")</f>
        <v/>
      </c>
      <c r="E24" s="45">
        <f>IFERROR(VLOOKUP(A24,Contratos!A:T,20,0),0)</f>
        <v/>
      </c>
    </row>
    <row r="25"/>
    <row r="26">
      <c r="A26" s="30" t="inlineStr">
        <is>
          <t>EVOLUCIÓN DE COBROS POR MES</t>
        </is>
      </c>
      <c r="B26" s="31" t="n"/>
      <c r="C26" s="31" t="n"/>
      <c r="D26" s="31" t="n"/>
      <c r="E26" s="32" t="n"/>
    </row>
    <row r="27">
      <c r="A27" s="2" t="inlineStr">
        <is>
          <t>Mes</t>
        </is>
      </c>
      <c r="B27" s="2" t="inlineStr">
        <is>
          <t>Renta pactada (€)</t>
        </is>
      </c>
      <c r="C27" s="2" t="inlineStr">
        <is>
          <t>Renta cobrada (€)</t>
        </is>
      </c>
      <c r="D27" s="2" t="inlineStr">
        <is>
          <t>Diferencia (€)</t>
        </is>
      </c>
    </row>
    <row r="28" ht="16" customHeight="1">
      <c r="A28" s="3" t="inlineStr">
        <is>
          <t>Enero</t>
        </is>
      </c>
      <c r="B28" s="44" t="n">
        <v>2900</v>
      </c>
      <c r="C28" s="44" t="n">
        <v>2900</v>
      </c>
      <c r="D28" s="44">
        <f>C28-B28</f>
        <v/>
      </c>
    </row>
    <row r="29" ht="16" customHeight="1">
      <c r="A29" s="9" t="inlineStr">
        <is>
          <t>Febrero</t>
        </is>
      </c>
      <c r="B29" s="45" t="n">
        <v>2900</v>
      </c>
      <c r="C29" s="45" t="n">
        <v>2900</v>
      </c>
      <c r="D29" s="45">
        <f>C29-B29</f>
        <v/>
      </c>
    </row>
    <row r="30" ht="16" customHeight="1">
      <c r="A30" s="3" t="inlineStr">
        <is>
          <t>Marzo</t>
        </is>
      </c>
      <c r="B30" s="44" t="n">
        <v>4550</v>
      </c>
      <c r="C30" s="44" t="n">
        <v>4550</v>
      </c>
      <c r="D30" s="44">
        <f>C30-B30</f>
        <v/>
      </c>
    </row>
    <row r="31" ht="16" customHeight="1">
      <c r="A31" s="9" t="inlineStr">
        <is>
          <t>Abril</t>
        </is>
      </c>
      <c r="B31" s="45" t="n">
        <v>2650</v>
      </c>
      <c r="C31" s="45" t="n">
        <v>2650</v>
      </c>
      <c r="D31" s="45">
        <f>C31-B31</f>
        <v/>
      </c>
    </row>
    <row r="32" ht="16" customHeight="1">
      <c r="A32" s="3" t="inlineStr">
        <is>
          <t>Mayo</t>
        </is>
      </c>
      <c r="B32" s="44" t="n">
        <v>1800</v>
      </c>
      <c r="C32" s="44" t="n">
        <v>1800</v>
      </c>
      <c r="D32" s="44">
        <f>C32-B32</f>
        <v/>
      </c>
    </row>
    <row r="33" ht="16" customHeight="1">
      <c r="A33" s="9" t="inlineStr">
        <is>
          <t>Junio</t>
        </is>
      </c>
      <c r="B33" s="45" t="n">
        <v>4200</v>
      </c>
      <c r="C33" s="45" t="n">
        <v>4200</v>
      </c>
      <c r="D33" s="45">
        <f>C33-B33</f>
        <v/>
      </c>
    </row>
    <row r="34" ht="16" customHeight="1">
      <c r="A34" s="3" t="inlineStr">
        <is>
          <t>Julio</t>
        </is>
      </c>
      <c r="B34" s="44" t="n">
        <v>7800</v>
      </c>
      <c r="C34" s="44" t="n">
        <v>7800</v>
      </c>
      <c r="D34" s="44">
        <f>C34-B34</f>
        <v/>
      </c>
    </row>
    <row r="35" ht="16" customHeight="1">
      <c r="A35" s="9" t="inlineStr">
        <is>
          <t>Agosto</t>
        </is>
      </c>
      <c r="B35" s="45" t="n">
        <v>7800</v>
      </c>
      <c r="C35" s="45" t="n">
        <v>7800</v>
      </c>
      <c r="D35" s="45">
        <f>C35-B35</f>
        <v/>
      </c>
    </row>
    <row r="36" ht="16" customHeight="1">
      <c r="A36" s="3" t="inlineStr">
        <is>
          <t>Septiembre</t>
        </is>
      </c>
      <c r="B36" s="44" t="n">
        <v>2600</v>
      </c>
      <c r="C36" s="44" t="n">
        <v>2350</v>
      </c>
      <c r="D36" s="44">
        <f>C36-B36</f>
        <v/>
      </c>
    </row>
    <row r="37" ht="16" customHeight="1">
      <c r="A37" s="9" t="inlineStr">
        <is>
          <t>Octubre</t>
        </is>
      </c>
      <c r="B37" s="45" t="n">
        <v>1800</v>
      </c>
      <c r="C37" s="45" t="n">
        <v>1800</v>
      </c>
      <c r="D37" s="45">
        <f>C37-B37</f>
        <v/>
      </c>
    </row>
    <row r="38" ht="16" customHeight="1">
      <c r="A38" s="3" t="inlineStr">
        <is>
          <t>Noviembre</t>
        </is>
      </c>
      <c r="B38" s="44" t="n">
        <v>850</v>
      </c>
      <c r="C38" s="44" t="n">
        <v>850</v>
      </c>
      <c r="D38" s="44">
        <f>C38-B38</f>
        <v/>
      </c>
    </row>
    <row r="39" ht="16" customHeight="1">
      <c r="A39" s="9" t="inlineStr">
        <is>
          <t>Diciembre</t>
        </is>
      </c>
      <c r="B39" s="45" t="n">
        <v>0</v>
      </c>
      <c r="C39" s="45" t="n">
        <v>0</v>
      </c>
      <c r="D39" s="45">
        <f>C39-B39</f>
        <v/>
      </c>
    </row>
  </sheetData>
  <mergeCells count="4">
    <mergeCell ref="A1:J1"/>
    <mergeCell ref="A7:E7"/>
    <mergeCell ref="A13:E13"/>
    <mergeCell ref="A26:E26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5" customWidth="1" min="1" max="1"/>
    <col width="32" customWidth="1" min="2" max="2"/>
    <col width="65" customWidth="1" min="3" max="3"/>
    <col width="20" customWidth="1" min="4" max="4"/>
  </cols>
  <sheetData>
    <row r="1" ht="35" customHeight="1">
      <c r="A1" s="1" t="inlineStr">
        <is>
          <t>INSTRUCCIONES DE USO – PLANTILLA ARRENDAMIENTO DE TEMPORADA</t>
        </is>
      </c>
    </row>
    <row r="2" ht="8" customHeight="1"/>
    <row r="3" ht="22" customHeight="1">
      <c r="B3" s="39" t="inlineStr">
        <is>
          <t>1. HOJA: CONTRATOS – Datos del contrato de arrendamiento de temporada</t>
        </is>
      </c>
      <c r="C3" s="31" t="n"/>
      <c r="D3" s="32" t="n"/>
    </row>
    <row r="4" ht="18" customHeight="1">
      <c r="B4" s="40" t="inlineStr">
        <is>
          <t>ID Contrato</t>
        </is>
      </c>
      <c r="C4" s="3" t="inlineStr">
        <is>
          <t>Identificador único del contrato. Formato sugerido: CT-001, CT-002…</t>
        </is>
      </c>
    </row>
    <row r="5" ht="18" customHeight="1">
      <c r="B5" s="40" t="inlineStr">
        <is>
          <t>Arrendador / Arrendatario</t>
        </is>
      </c>
      <c r="C5" s="3" t="inlineStr">
        <is>
          <t>Nombre y apellidos completos del arrendador (propietario) y arrendatario (inquilino).</t>
        </is>
      </c>
    </row>
    <row r="6" ht="18" customHeight="1">
      <c r="B6" s="40" t="inlineStr">
        <is>
          <t>NIF Arrendador / Arrendatario</t>
        </is>
      </c>
      <c r="C6" s="3" t="inlineStr">
        <is>
          <t>DNI/NIF del arrendador y arrendatario. Obligatorio para la declaración fiscal.</t>
        </is>
      </c>
    </row>
    <row r="7" ht="18" customHeight="1">
      <c r="B7" s="40" t="inlineStr">
        <is>
          <t>Inmueble / Dirección</t>
        </is>
      </c>
      <c r="C7" s="3" t="inlineStr">
        <is>
          <t>Dirección completa del inmueble arrendado.</t>
        </is>
      </c>
    </row>
    <row r="8" ht="18" customHeight="1">
      <c r="B8" s="40" t="inlineStr">
        <is>
          <t>Municipio / Provincia</t>
        </is>
      </c>
      <c r="C8" s="3" t="inlineStr">
        <is>
          <t>Municipio y provincia del inmueble.</t>
        </is>
      </c>
    </row>
    <row r="9" ht="18" customHeight="1">
      <c r="B9" s="40" t="inlineStr">
        <is>
          <t>Referencia catastral</t>
        </is>
      </c>
      <c r="C9" s="3" t="inlineStr">
        <is>
          <t>Código alfanumérico de 20 dígitos. Consultar en el recibo del IBI o en la sede de Catastro.</t>
        </is>
      </c>
    </row>
    <row r="10" ht="18" customHeight="1">
      <c r="B10" s="40" t="inlineStr">
        <is>
          <t>Tipo de uso temporal</t>
        </is>
      </c>
      <c r="C10" s="3" t="inlineStr">
        <is>
          <t>Indicar: Vacacional verano, Estudios temporada, Trabajo temporal, Vacacional Semana Santa, etc.</t>
        </is>
      </c>
    </row>
    <row r="11" ht="18" customHeight="1">
      <c r="B11" s="40" t="inlineStr">
        <is>
          <t>Fecha inicio / Fecha fin</t>
        </is>
      </c>
      <c r="C11" s="3" t="inlineStr">
        <is>
          <t>Fechas de inicio y fin del contrato en formato DD/MM/AAAA.</t>
        </is>
      </c>
    </row>
    <row r="12" ht="18" customHeight="1">
      <c r="B12" s="40" t="inlineStr">
        <is>
          <t>Duración (meses)</t>
        </is>
      </c>
      <c r="C12" s="3" t="inlineStr">
        <is>
          <t>Calculada automáticamente con DATEDIF. Revisar si hay contratos inferiores a 1 mes.</t>
        </is>
      </c>
    </row>
    <row r="13" ht="18" customHeight="1">
      <c r="B13" s="40" t="inlineStr">
        <is>
          <t>Renta mensual (€)</t>
        </is>
      </c>
      <c r="C13" s="3" t="inlineStr">
        <is>
          <t>Renta mensual pactada en euros. Celda de entrada (fondo amarillo).</t>
        </is>
      </c>
    </row>
    <row r="14" ht="18" customHeight="1">
      <c r="B14" s="40" t="inlineStr">
        <is>
          <t>Fianza legal (€)</t>
        </is>
      </c>
      <c r="C14" s="3" t="inlineStr">
        <is>
          <t>Calculada automáticamente como 1 mensualidad, según art. 36 LAU (Ley 29/1994).</t>
        </is>
      </c>
    </row>
    <row r="15" ht="18" customHeight="1">
      <c r="B15" s="40" t="inlineStr">
        <is>
          <t>Depósito adicional (€)</t>
        </is>
      </c>
      <c r="C15" s="3" t="inlineStr">
        <is>
          <t>Importe del depósito adicional pactado (máx. 2 mensualidades adicionales según reforma LAU).</t>
        </is>
      </c>
    </row>
    <row r="16" ht="18" customHeight="1">
      <c r="B16" s="40" t="inlineStr">
        <is>
          <t>Total garantías (€)</t>
        </is>
      </c>
      <c r="C16" s="3" t="inlineStr">
        <is>
          <t>Suma automática de fianza legal + depósito adicional.</t>
        </is>
      </c>
    </row>
    <row r="17" ht="18" customHeight="1">
      <c r="B17" s="40" t="inlineStr">
        <is>
          <t>Gastos repercutidos (€)</t>
        </is>
      </c>
      <c r="C17" s="3" t="inlineStr">
        <is>
          <t>Comunidad de propietarios, IBI prorrateado u otros gastos repercutidos al arrendatario.</t>
        </is>
      </c>
    </row>
    <row r="18" ht="18" customHeight="1">
      <c r="B18" s="40" t="inlineStr">
        <is>
          <t>Seguro alquiler (€)</t>
        </is>
      </c>
      <c r="C18" s="3" t="inlineStr">
        <is>
          <t>Prima mensual del seguro de impago o multirriesgo del hogar si se repercute.</t>
        </is>
      </c>
    </row>
    <row r="19" ht="18" customHeight="1">
      <c r="B19" s="40" t="inlineStr">
        <is>
          <t>Importe total (€)</t>
        </is>
      </c>
      <c r="C19" s="3" t="inlineStr">
        <is>
          <t>Calculado: renta mensual × duración en meses.</t>
        </is>
      </c>
    </row>
    <row r="20" ht="18" customHeight="1">
      <c r="B20" s="40" t="inlineStr">
        <is>
          <t>Estado del contrato</t>
        </is>
      </c>
      <c r="C20" s="3" t="inlineStr">
        <is>
          <t>Calculado automáticamente: Vigente / Vencido / Pendiente según la fecha actual.</t>
        </is>
      </c>
    </row>
    <row r="21" ht="18" customHeight="1">
      <c r="B21" s="40" t="inlineStr">
        <is>
          <t>Observaciones</t>
        </is>
      </c>
      <c r="C21" s="3" t="inlineStr">
        <is>
          <t>Cualquier nota relevante del contrato (amueblado, parking, incidencias, etc.).</t>
        </is>
      </c>
    </row>
    <row r="22" ht="8" customHeight="1"/>
    <row r="23" ht="22" customHeight="1">
      <c r="B23" s="39" t="inlineStr">
        <is>
          <t>2. HOJA: COBROS Y CONTROL – Seguimiento de pagos</t>
        </is>
      </c>
      <c r="C23" s="31" t="n"/>
      <c r="D23" s="32" t="n"/>
    </row>
    <row r="24" ht="18" customHeight="1">
      <c r="B24" s="40" t="inlineStr">
        <is>
          <t>Mes de cobro</t>
        </is>
      </c>
      <c r="C24" s="3" t="inlineStr">
        <is>
          <t>Fecha del mes de devengo de la renta (DD/MM/AAAA del primer día del mes).</t>
        </is>
      </c>
    </row>
    <row r="25" ht="18" customHeight="1">
      <c r="B25" s="40" t="inlineStr">
        <is>
          <t>Renta pactada / Cobrada</t>
        </is>
      </c>
      <c r="C25" s="3" t="inlineStr">
        <is>
          <t>Introducir la renta pactada y la efectivamente cobrada. Las diferencias se calculan automáticamente.</t>
        </is>
      </c>
    </row>
    <row r="26" ht="18" customHeight="1">
      <c r="B26" s="40" t="inlineStr">
        <is>
          <t>% Cobrado</t>
        </is>
      </c>
      <c r="C26" s="3" t="inlineStr">
        <is>
          <t>Porcentaje cobrado respecto a lo pactado. 100% = cobro completo.</t>
        </is>
      </c>
    </row>
    <row r="27" ht="18" customHeight="1">
      <c r="B27" s="40" t="inlineStr">
        <is>
          <t>Fecha de cobro</t>
        </is>
      </c>
      <c r="C27" s="3" t="inlineStr">
        <is>
          <t>Fecha real en que se recibió el pago.</t>
        </is>
      </c>
    </row>
    <row r="28" ht="18" customHeight="1">
      <c r="B28" s="40" t="inlineStr">
        <is>
          <t>Medio de pago</t>
        </is>
      </c>
      <c r="C28" s="3" t="inlineStr">
        <is>
          <t>Transferencia bancaria, domiciliación, Bizum, efectivo, cheque, etc.</t>
        </is>
      </c>
    </row>
    <row r="29" ht="18" customHeight="1">
      <c r="B29" s="40" t="inlineStr">
        <is>
          <t>Estado cobro</t>
        </is>
      </c>
      <c r="C29" s="3" t="inlineStr">
        <is>
          <t>Calculado: Cobrado / Parcial / Pendiente. El formato condicional colorea según estado.</t>
        </is>
      </c>
    </row>
    <row r="30" ht="18" customHeight="1">
      <c r="B30" s="40" t="inlineStr">
        <is>
          <t>Días de retraso</t>
        </is>
      </c>
      <c r="C30" s="3" t="inlineStr">
        <is>
          <t>Calculado como diferencia entre fecha de cobro y fin del mes de devengo.</t>
        </is>
      </c>
    </row>
    <row r="31" ht="8" customHeight="1"/>
    <row r="32" ht="22" customHeight="1">
      <c r="B32" s="39" t="inlineStr">
        <is>
          <t>3. HOJA: RESUMEN – Dashboard ejecutivo</t>
        </is>
      </c>
      <c r="C32" s="31" t="n"/>
      <c r="D32" s="32" t="n"/>
    </row>
    <row r="33" ht="18" customHeight="1">
      <c r="B33" s="40" t="inlineStr">
        <is>
          <t>KPIs principales</t>
        </is>
      </c>
      <c r="C33" s="3" t="inlineStr">
        <is>
          <t>Se actualizan automáticamente con los datos de las hojas Contratos y Cobros y control.</t>
        </is>
      </c>
    </row>
    <row r="34" ht="18" customHeight="1">
      <c r="B34" s="40" t="inlineStr">
        <is>
          <t>Gráfico de columnas</t>
        </is>
      </c>
      <c r="C34" s="3" t="inlineStr">
        <is>
          <t>Renta mensual por contrato. Permite comparar el rendimiento de cada inmueble.</t>
        </is>
      </c>
    </row>
    <row r="35" ht="18" customHeight="1">
      <c r="B35" s="40" t="inlineStr">
        <is>
          <t>Gráfico circular</t>
        </is>
      </c>
      <c r="C35" s="3" t="inlineStr">
        <is>
          <t>Distribución de contratos por estado: Vigente, Vencido, Pendiente.</t>
        </is>
      </c>
    </row>
    <row r="36" ht="18" customHeight="1">
      <c r="B36" s="40" t="inlineStr">
        <is>
          <t>Gráfico de línea</t>
        </is>
      </c>
      <c r="C36" s="3" t="inlineStr">
        <is>
          <t>Evolución mensual de rentas pactadas vs. cobradas. Identifica meses con impagos.</t>
        </is>
      </c>
    </row>
    <row r="37" ht="8" customHeight="1"/>
    <row r="38" ht="22" customHeight="1">
      <c r="B38" s="39" t="inlineStr">
        <is>
          <t>4. FIANZA Y GARANTÍAS SEGÚN LA LAU (ARRENDAMIENTO DE TEMPORADA)</t>
        </is>
      </c>
      <c r="C38" s="31" t="n"/>
      <c r="D38" s="32" t="n"/>
    </row>
    <row r="39" ht="18" customHeight="1">
      <c r="B39" s="40" t="inlineStr">
        <is>
          <t>Art. 36 LAU – Fianza</t>
        </is>
      </c>
      <c r="C39" s="3" t="inlineStr">
        <is>
          <t>Los contratos de arrendamiento de temporada (uso distinto de vivienda habitual) están sujetos al art. 36 LAU: la fianza obligatoria es de 2 mensualidades. Importante: en vivienda habitual es 1 mensualidad; en uso distinto (temporada) son 2. Muchas CCAA exigen el depósito de la fianza en el organismo autonómico.</t>
        </is>
      </c>
    </row>
    <row r="40" ht="18" customHeight="1">
      <c r="B40" s="40" t="inlineStr">
        <is>
          <t>Depósito autonómico</t>
        </is>
      </c>
      <c r="C40" s="3" t="inlineStr">
        <is>
          <t>En la mayoría de CCAA (Madrid: IVIMA/AVRA; Cataluña: INCASÒL; Andalucía: AVRA; Valencia: IVVSA) es obligatorio depositar la fianza. Conservar el justificante de depósito y entregarlo al arrendatario.</t>
        </is>
      </c>
    </row>
    <row r="41" ht="18" customHeight="1">
      <c r="B41" s="40" t="inlineStr">
        <is>
          <t>Devolución de fianza</t>
        </is>
      </c>
      <c r="C41" s="3" t="inlineStr">
        <is>
          <t>A la finalización del contrato, el arrendador dispone de 1 mes (vivienda habitual) o plazo pactado para devolver la fianza. Pasado el plazo sin devolución, devengará interés legal del dinero.</t>
        </is>
      </c>
    </row>
    <row r="42" ht="8" customHeight="1"/>
    <row r="43" ht="22" customHeight="1">
      <c r="B43" s="39" t="inlineStr">
        <is>
          <t>5. DOCUMENTACIÓN NECESARIA PARA EL CONTRATO</t>
        </is>
      </c>
      <c r="C43" s="31" t="n"/>
      <c r="D43" s="32" t="n"/>
    </row>
    <row r="44" ht="18" customHeight="1">
      <c r="B44" s="40" t="inlineStr">
        <is>
          <t>DNI / NIF de las partes</t>
        </is>
      </c>
      <c r="C44" s="3" t="inlineStr">
        <is>
          <t>Original y copia de ambas partes. Para sociedades: CIF + escrituras + poderes del representante.</t>
        </is>
      </c>
    </row>
    <row r="45" ht="18" customHeight="1">
      <c r="B45" s="40" t="inlineStr">
        <is>
          <t>Referencia catastral</t>
        </is>
      </c>
      <c r="C45" s="3" t="inlineStr">
        <is>
          <t>Obligatoria en el contrato según Ley del Catastro. Consultar en recibo IBI o sede electrónica de Catastro.</t>
        </is>
      </c>
    </row>
    <row r="46" ht="18" customHeight="1">
      <c r="B46" s="40" t="inlineStr">
        <is>
          <t>Certificado energético</t>
        </is>
      </c>
      <c r="C46" s="3" t="inlineStr">
        <is>
          <t>Obligatorio desde 2013. Debe exhibirse en el anuncio y entregarse al arrendatario.</t>
        </is>
      </c>
    </row>
    <row r="47" ht="18" customHeight="1">
      <c r="B47" s="40" t="inlineStr">
        <is>
          <t>Nota simple registral</t>
        </is>
      </c>
      <c r="C47" s="3" t="inlineStr">
        <is>
          <t>Acredita la titularidad y cargas del inmueble. Solicitar en el Registro de la Propiedad o vía internet.</t>
        </is>
      </c>
    </row>
    <row r="48" ht="18" customHeight="1">
      <c r="B48" s="40" t="inlineStr">
        <is>
          <t>Inventario del inmueble</t>
        </is>
      </c>
      <c r="C48" s="3" t="inlineStr">
        <is>
          <t>Recomendable para arrendamientos de temporada: lista detallada de mobiliario y estado al inicio.</t>
        </is>
      </c>
    </row>
    <row r="49" ht="18" customHeight="1">
      <c r="B49" s="40" t="inlineStr">
        <is>
          <t>Fianza y depósito</t>
        </is>
      </c>
      <c r="C49" s="3" t="inlineStr">
        <is>
          <t>Justificante de ingreso de la fianza legal y del depósito adicional en su caso.</t>
        </is>
      </c>
    </row>
    <row r="50" ht="18" customHeight="1">
      <c r="B50" s="40" t="inlineStr">
        <is>
          <t>Depósito autonómico</t>
        </is>
      </c>
      <c r="C50" s="3" t="inlineStr">
        <is>
          <t>Justificante del depósito de fianza ante el organismo autonómico competente.</t>
        </is>
      </c>
    </row>
    <row r="51" ht="8" customHeight="1"/>
    <row r="52" ht="22" customHeight="1">
      <c r="B52" s="39" t="inlineStr">
        <is>
          <t>6. FISCALIDAD: IRPF / IS Y DEDUCIBILIDAD DE GASTOS</t>
        </is>
      </c>
      <c r="C52" s="31" t="n"/>
      <c r="D52" s="32" t="n"/>
    </row>
    <row r="53" ht="18" customHeight="1">
      <c r="B53" s="40" t="inlineStr">
        <is>
          <t>IRPF – Rendimientos capital inmobiliario</t>
        </is>
      </c>
      <c r="C53" s="3" t="inlineStr">
        <is>
          <t>Los ingresos por arrendamiento de temporada tributan como rendimiento del capital inmobiliario en el IRPF. IMPORTANTE: La reducción del 60% por arrendamiento de vivienda habitual NO se aplica a arrendamientos de temporada (uso distinto).</t>
        </is>
      </c>
    </row>
    <row r="54" ht="18" customHeight="1">
      <c r="B54" s="40" t="inlineStr">
        <is>
          <t>IS – Sociedad patrimonial</t>
        </is>
      </c>
      <c r="C54" s="3" t="inlineStr">
        <is>
          <t>Si el arrendamiento lo realiza una SL patrimonial, tributa por el Impuesto sobre Sociedades (IS) al tipo general del 25%. Las rentas de alquiler forman parte de la base imponible del IS.</t>
        </is>
      </c>
    </row>
    <row r="55" ht="18" customHeight="1">
      <c r="B55" s="40" t="inlineStr">
        <is>
          <t>Gastos deducibles</t>
        </is>
      </c>
      <c r="C55" s="3" t="inlineStr">
        <is>
          <t>Son deducibles: intereses de financiación, comunidad de propietarios, IBI, seguro de hogar/impago, gastos de reparación y conservación, amortización del inmueble (3% del valor de construcción), honorarios de gestión, suministros si se incluyen en el precio.</t>
        </is>
      </c>
    </row>
    <row r="56" ht="18" customHeight="1">
      <c r="B56" s="40" t="inlineStr">
        <is>
          <t>Retención IRPF (arrendatario empresa)</t>
        </is>
      </c>
      <c r="C56" s="3" t="inlineStr">
        <is>
          <t>Si el arrendatario es una empresa o profesional, deberá practicar retención del 19% sobre la renta e ingresarla en Hacienda (modelo 115 trimestral, 180 anual).</t>
        </is>
      </c>
    </row>
    <row r="57" ht="18" customHeight="1">
      <c r="B57" s="40" t="inlineStr">
        <is>
          <t>IVA en arrendamiento de temporada</t>
        </is>
      </c>
      <c r="C57" s="3" t="inlineStr">
        <is>
          <t>El arrendamiento de inmuebles para uso residencial (aunque sea temporal) está exento de IVA según art. 20.Uno.23 LIVA. Si el uso es turístico con servicios hoteleros, puede estar sujeto al 10% de IVA. Consultar con asesor fiscal.</t>
        </is>
      </c>
    </row>
    <row r="58" ht="18" customHeight="1">
      <c r="B58" s="40" t="inlineStr">
        <is>
          <t>Modelos fiscales relevantes</t>
        </is>
      </c>
      <c r="C58" s="3" t="inlineStr">
        <is>
          <t>Modelos a presentar: 100 (IRPF anual), 115/180 (retención arrendamiento), 200 (IS), 303/390 (IVA si aplica). Los rendimientos deben declararse en el año de devengo (cada mensualidad cuando se genera el derecho de cobro).</t>
        </is>
      </c>
    </row>
    <row r="59" ht="8" customHeight="1"/>
    <row r="60" ht="40" customHeight="1">
      <c r="B60" s="41" t="inlineStr">
        <is>
          <t>⚠️  NOTA LEGAL: Esta plantilla tiene carácter meramente informativo y de apoyo a la gestión. No constituye asesoramiento jurídico ni fiscal. Para la redacción de contratos de arrendamiento de temporada y la planificación fiscal, consulte a un abogado o asesor fiscal colegiado.</t>
        </is>
      </c>
      <c r="C60" s="31" t="n"/>
      <c r="D60" s="32" t="n"/>
    </row>
  </sheetData>
  <mergeCells count="8">
    <mergeCell ref="A1:D1"/>
    <mergeCell ref="B3:D3"/>
    <mergeCell ref="B23:D23"/>
    <mergeCell ref="B32:D32"/>
    <mergeCell ref="B38:D38"/>
    <mergeCell ref="B43:D43"/>
    <mergeCell ref="B52:D52"/>
    <mergeCell ref="B60:D6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2026-06-19T11:26:56Z</dcterms:created>
  <dcterms:modified xmlns:dcterms="http://purl.org/dc/terms/" xmlns:xsi="http://www.w3.org/2001/XMLSchema-instance" xsi:type="dcterms:W3CDTF">2026-06-19T11:26:56Z</dcterms:modified>
</cp:coreProperties>
</file>