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ra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>
    <definedName name="_xlnm._FilterDatabase" localSheetId="0" hidden="1">'Arras'!$A$2:$V$12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.##0,00 &quot;€&quot;"/>
    <numFmt numFmtId="166" formatCode="0,00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  <font>
      <b val="1"/>
      <color rgb="001E293B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top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ill>
        <patternFill patternType="solid">
          <fgColor rgb="00D1FAE5"/>
        </patternFill>
      </fill>
    </dxf>
    <dxf>
      <fill>
        <patternFill patternType="solid">
          <fgColor rgb="00FEF9C3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Precio de compraventa vs Arras entregadas por operación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'Arras'!L2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'Arras'!$A$3:$A$12</f>
            </numRef>
          </cat>
          <val>
            <numRef>
              <f>'Arras'!$L$3:$L$12</f>
            </numRef>
          </val>
        </ser>
        <ser>
          <idx val="1"/>
          <order val="1"/>
          <tx>
            <strRef>
              <f>'Arras'!M2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'Arras'!$A$3:$A$12</f>
            </numRef>
          </cat>
          <val>
            <numRef>
              <f>'Arras'!$M$3:$M$12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Operación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operaciones por Estado</a:t>
            </a:r>
          </a:p>
        </rich>
      </tx>
    </title>
    <plotArea>
      <pieChart>
        <varyColors val="1"/>
        <ser>
          <idx val="0"/>
          <order val="0"/>
          <tx>
            <strRef>
              <f>'Resumen'!E3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'Resumen'!$D$4:$D$6</f>
            </numRef>
          </cat>
          <val>
            <numRef>
              <f>'Resumen'!$E$4:$E$6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Penalización (€) por operación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'Arras'!T2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'Arras'!$A$3:$A$12</f>
            </numRef>
          </cat>
          <val>
            <numRef>
              <f>'Arras'!$T$3:$T$12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Operación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13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31</row>
      <rowOff>0</rowOff>
    </from>
    <ext cx="72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0" customWidth="1" min="3" max="3"/>
    <col width="22" customWidth="1" min="4" max="4"/>
    <col width="22" customWidth="1" min="5" max="5"/>
    <col width="13" customWidth="1" min="6" max="6"/>
    <col width="13" customWidth="1" min="7" max="7"/>
    <col width="20" customWidth="1" min="8" max="8"/>
    <col width="28" customWidth="1" min="9" max="9"/>
    <col width="20" customWidth="1" min="10" max="10"/>
    <col width="12" customWidth="1" min="11" max="11"/>
    <col width="18" customWidth="1" min="12" max="12"/>
    <col width="18" customWidth="1" min="13" max="13"/>
    <col width="14" customWidth="1" min="14" max="14"/>
    <col width="18" customWidth="1" min="15" max="15"/>
    <col width="18" customWidth="1" min="16" max="16"/>
    <col width="14" customWidth="1" min="17" max="17"/>
    <col width="12" customWidth="1" min="18" max="18"/>
    <col width="14" customWidth="1" min="19" max="19"/>
    <col width="15" customWidth="1" min="20" max="20"/>
    <col width="20" customWidth="1" min="21" max="21"/>
    <col width="30" customWidth="1" min="22" max="22"/>
  </cols>
  <sheetData>
    <row r="1" ht="28" customHeight="1">
      <c r="A1" s="1" t="inlineStr">
        <is>
          <t>CONTRATO DE ARRAS PENITENCIALES - CONTROL DE OPERACIONES</t>
        </is>
      </c>
    </row>
    <row r="2" ht="34" customHeight="1">
      <c r="A2" s="2" t="inlineStr">
        <is>
          <t>ID operación</t>
        </is>
      </c>
      <c r="B2" s="2" t="inlineStr">
        <is>
          <t>Fecha contrato arras</t>
        </is>
      </c>
      <c r="C2" s="2" t="inlineStr">
        <is>
          <t>Fecha prevista firma escritura</t>
        </is>
      </c>
      <c r="D2" s="2" t="inlineStr">
        <is>
          <t>Vendedor/a</t>
        </is>
      </c>
      <c r="E2" s="2" t="inlineStr">
        <is>
          <t>Comprador/a</t>
        </is>
      </c>
      <c r="F2" s="2" t="inlineStr">
        <is>
          <t>NIF vendedor</t>
        </is>
      </c>
      <c r="G2" s="2" t="inlineStr">
        <is>
          <t>NIF comprador</t>
        </is>
      </c>
      <c r="H2" s="2" t="inlineStr">
        <is>
          <t>Inmueble</t>
        </is>
      </c>
      <c r="I2" s="2" t="inlineStr">
        <is>
          <t>Dirección</t>
        </is>
      </c>
      <c r="J2" s="2" t="inlineStr">
        <is>
          <t>Referencia catastral</t>
        </is>
      </c>
      <c r="K2" s="2" t="inlineStr">
        <is>
          <t>Municipio</t>
        </is>
      </c>
      <c r="L2" s="2" t="inlineStr">
        <is>
          <t>Precio de compraventa (€)</t>
        </is>
      </c>
      <c r="M2" s="2" t="inlineStr">
        <is>
          <t>Señal/arras entregadas (€)</t>
        </is>
      </c>
      <c r="N2" s="2" t="inlineStr">
        <is>
          <t>% arras sobre precio</t>
        </is>
      </c>
      <c r="O2" s="2" t="inlineStr">
        <is>
          <t>Tipo de arras</t>
        </is>
      </c>
      <c r="P2" s="2" t="inlineStr">
        <is>
          <t>Fecha límite de firma</t>
        </is>
      </c>
      <c r="Q2" s="2" t="inlineStr">
        <is>
          <t>Días hasta vencimiento</t>
        </is>
      </c>
      <c r="R2" s="2" t="inlineStr">
        <is>
          <t>Estado</t>
        </is>
      </c>
      <c r="S2" s="2" t="inlineStr">
        <is>
          <t>Incumplimiento</t>
        </is>
      </c>
      <c r="T2" s="2" t="inlineStr">
        <is>
          <t>Penalización (€)</t>
        </is>
      </c>
      <c r="U2" s="2" t="inlineStr">
        <is>
          <t>Importe a devolver/retener (€)</t>
        </is>
      </c>
      <c r="V2" s="2" t="inlineStr">
        <is>
          <t>Observaciones</t>
        </is>
      </c>
    </row>
    <row r="3">
      <c r="A3" s="3" t="inlineStr">
        <is>
          <t>OP-001</t>
        </is>
      </c>
      <c r="B3" s="22" t="n">
        <v>46032</v>
      </c>
      <c r="C3" s="22" t="n">
        <v>46091</v>
      </c>
      <c r="D3" s="5" t="inlineStr">
        <is>
          <t>María García Ruiz</t>
        </is>
      </c>
      <c r="E3" s="5" t="inlineStr">
        <is>
          <t>Antonio López Pérez</t>
        </is>
      </c>
      <c r="F3" s="3" t="inlineStr">
        <is>
          <t>12345678Z</t>
        </is>
      </c>
      <c r="G3" s="3" t="inlineStr">
        <is>
          <t>23456789X</t>
        </is>
      </c>
      <c r="H3" s="5" t="inlineStr">
        <is>
          <t>Vivienda habitual</t>
        </is>
      </c>
      <c r="I3" s="5" t="inlineStr">
        <is>
          <t>Calle Mayor 12 3ºB, Madrid</t>
        </is>
      </c>
      <c r="J3" s="3" t="inlineStr">
        <is>
          <t>9872023VK4797S0001AB</t>
        </is>
      </c>
      <c r="K3" s="3" t="inlineStr">
        <is>
          <t>Madrid</t>
        </is>
      </c>
      <c r="L3" s="23" t="n">
        <v>320000</v>
      </c>
      <c r="M3" s="23" t="n">
        <v>25000</v>
      </c>
      <c r="N3" s="24">
        <f>M3/L3</f>
        <v/>
      </c>
      <c r="O3" s="3" t="inlineStr">
        <is>
          <t>Arras penitenciales</t>
        </is>
      </c>
      <c r="P3" s="22" t="n">
        <v>46091</v>
      </c>
      <c r="Q3" s="8">
        <f>P3-TODAY()</f>
        <v/>
      </c>
      <c r="R3" s="9" t="inlineStr">
        <is>
          <t>Firmado</t>
        </is>
      </c>
      <c r="S3" s="3">
        <f>IF(Q3&lt;0,"Vencido","En plazo")</f>
        <v/>
      </c>
      <c r="T3" s="25">
        <f>IF(S3="Vencido",M3,0)</f>
        <v/>
      </c>
      <c r="U3" s="25">
        <f>IF(S3="Vencido",M3,0)</f>
        <v/>
      </c>
      <c r="V3" s="5" t="inlineStr">
        <is>
          <t>Sin incidencias, escritura formalizada</t>
        </is>
      </c>
    </row>
    <row r="4">
      <c r="A4" s="11" t="inlineStr">
        <is>
          <t>OP-002</t>
        </is>
      </c>
      <c r="B4" s="26" t="n">
        <v>46037</v>
      </c>
      <c r="C4" s="26" t="n">
        <v>46127</v>
      </c>
      <c r="D4" s="13" t="inlineStr">
        <is>
          <t>Carmen Ruiz Sánchez</t>
        </is>
      </c>
      <c r="E4" s="13" t="inlineStr">
        <is>
          <t>José Martínez Gómez</t>
        </is>
      </c>
      <c r="F4" s="11" t="inlineStr">
        <is>
          <t>34567891Y</t>
        </is>
      </c>
      <c r="G4" s="11" t="inlineStr">
        <is>
          <t>45678912Z</t>
        </is>
      </c>
      <c r="H4" s="13" t="inlineStr">
        <is>
          <t>Vivienda segunda residencia</t>
        </is>
      </c>
      <c r="I4" s="13" t="inlineStr">
        <is>
          <t>Av. Diagonal 405, Barcelona</t>
        </is>
      </c>
      <c r="J4" s="11" t="inlineStr">
        <is>
          <t>1234567VH5834N0002CD</t>
        </is>
      </c>
      <c r="K4" s="11" t="inlineStr">
        <is>
          <t>Barcelona</t>
        </is>
      </c>
      <c r="L4" s="23" t="n">
        <v>480000</v>
      </c>
      <c r="M4" s="23" t="n">
        <v>40000</v>
      </c>
      <c r="N4" s="24">
        <f>M4/L4</f>
        <v/>
      </c>
      <c r="O4" s="11" t="inlineStr">
        <is>
          <t>Arras penitenciales</t>
        </is>
      </c>
      <c r="P4" s="26" t="n">
        <v>46127</v>
      </c>
      <c r="Q4" s="8">
        <f>P4-TODAY()</f>
        <v/>
      </c>
      <c r="R4" s="9" t="inlineStr">
        <is>
          <t>Pendiente</t>
        </is>
      </c>
      <c r="S4" s="11">
        <f>IF(Q4&lt;0,"Vencido","En plazo")</f>
        <v/>
      </c>
      <c r="T4" s="25">
        <f>IF(S4="Vencido",M4,0)</f>
        <v/>
      </c>
      <c r="U4" s="25">
        <f>IF(S4="Vencido",M4,0)</f>
        <v/>
      </c>
      <c r="V4" s="13" t="inlineStr">
        <is>
          <t>A la espera de tasación bancaria</t>
        </is>
      </c>
    </row>
    <row r="5">
      <c r="A5" s="3" t="inlineStr">
        <is>
          <t>OP-003</t>
        </is>
      </c>
      <c r="B5" s="22" t="n">
        <v>46042</v>
      </c>
      <c r="C5" s="22" t="n">
        <v>46073</v>
      </c>
      <c r="D5" s="5" t="inlineStr">
        <is>
          <t>Laura Fernández Díaz</t>
        </is>
      </c>
      <c r="E5" s="5" t="inlineStr">
        <is>
          <t>Manuel Sánchez Ortiz</t>
        </is>
      </c>
      <c r="F5" s="3" t="inlineStr">
        <is>
          <t>56789123X</t>
        </is>
      </c>
      <c r="G5" s="3" t="inlineStr">
        <is>
          <t>67891234A</t>
        </is>
      </c>
      <c r="H5" s="5" t="inlineStr">
        <is>
          <t>Vivienda habitual</t>
        </is>
      </c>
      <c r="I5" s="5" t="inlineStr">
        <is>
          <t>Calle Sierpes 8, Sevilla</t>
        </is>
      </c>
      <c r="J5" s="3" t="inlineStr">
        <is>
          <t>5647382VJ9834P0003EF</t>
        </is>
      </c>
      <c r="K5" s="3" t="inlineStr">
        <is>
          <t>Sevilla</t>
        </is>
      </c>
      <c r="L5" s="23" t="n">
        <v>210000</v>
      </c>
      <c r="M5" s="23" t="n">
        <v>15000</v>
      </c>
      <c r="N5" s="24">
        <f>M5/L5</f>
        <v/>
      </c>
      <c r="O5" s="3" t="inlineStr">
        <is>
          <t>Arras penitenciales</t>
        </is>
      </c>
      <c r="P5" s="22" t="n">
        <v>46073</v>
      </c>
      <c r="Q5" s="8">
        <f>P5-TODAY()</f>
        <v/>
      </c>
      <c r="R5" s="9" t="inlineStr">
        <is>
          <t>Vencido</t>
        </is>
      </c>
      <c r="S5" s="3">
        <f>IF(Q5&lt;0,"Vencido","En plazo")</f>
        <v/>
      </c>
      <c r="T5" s="25">
        <f>IF(S5="Vencido",M5,0)</f>
        <v/>
      </c>
      <c r="U5" s="25">
        <f>IF(S5="Vencido",M5,0)</f>
        <v/>
      </c>
      <c r="V5" s="5" t="inlineStr">
        <is>
          <t>Comprador desiste, penalización aplicable</t>
        </is>
      </c>
    </row>
    <row r="6">
      <c r="A6" s="11" t="inlineStr">
        <is>
          <t>OP-004</t>
        </is>
      </c>
      <c r="B6" s="26" t="n">
        <v>46054</v>
      </c>
      <c r="C6" s="26" t="n">
        <v>46143</v>
      </c>
      <c r="D6" s="13" t="inlineStr">
        <is>
          <t>Pedro Alonso Vega</t>
        </is>
      </c>
      <c r="E6" s="13" t="inlineStr">
        <is>
          <t>Isabel Romero Castro</t>
        </is>
      </c>
      <c r="F6" s="11" t="inlineStr">
        <is>
          <t>67891234B</t>
        </is>
      </c>
      <c r="G6" s="11" t="inlineStr">
        <is>
          <t>78912345C</t>
        </is>
      </c>
      <c r="H6" s="13" t="inlineStr">
        <is>
          <t>Vivienda habitual</t>
        </is>
      </c>
      <c r="I6" s="13" t="inlineStr">
        <is>
          <t>Calle Colón 22, Valencia</t>
        </is>
      </c>
      <c r="J6" s="11" t="inlineStr">
        <is>
          <t>3456789VK2934Q0004GH</t>
        </is>
      </c>
      <c r="K6" s="11" t="inlineStr">
        <is>
          <t>Valencia</t>
        </is>
      </c>
      <c r="L6" s="23" t="n">
        <v>265000</v>
      </c>
      <c r="M6" s="23" t="n">
        <v>20000</v>
      </c>
      <c r="N6" s="24">
        <f>M6/L6</f>
        <v/>
      </c>
      <c r="O6" s="11" t="inlineStr">
        <is>
          <t>Arras penitenciales</t>
        </is>
      </c>
      <c r="P6" s="26" t="n">
        <v>46143</v>
      </c>
      <c r="Q6" s="8">
        <f>P6-TODAY()</f>
        <v/>
      </c>
      <c r="R6" s="9" t="inlineStr">
        <is>
          <t>Firmado</t>
        </is>
      </c>
      <c r="S6" s="11">
        <f>IF(Q6&lt;0,"Vencido","En plazo")</f>
        <v/>
      </c>
      <c r="T6" s="25">
        <f>IF(S6="Vencido",M6,0)</f>
        <v/>
      </c>
      <c r="U6" s="25">
        <f>IF(S6="Vencido",M6,0)</f>
        <v/>
      </c>
      <c r="V6" s="13" t="inlineStr">
        <is>
          <t>Escritura firmada ante notario</t>
        </is>
      </c>
    </row>
    <row r="7">
      <c r="A7" s="3" t="inlineStr">
        <is>
          <t>OP-005</t>
        </is>
      </c>
      <c r="B7" s="22" t="n">
        <v>46058</v>
      </c>
      <c r="C7" s="22" t="n">
        <v>46086</v>
      </c>
      <c r="D7" s="5" t="inlineStr">
        <is>
          <t>Francisco Jiménez Ruiz</t>
        </is>
      </c>
      <c r="E7" s="5" t="inlineStr">
        <is>
          <t>Elena Torres Moreno</t>
        </is>
      </c>
      <c r="F7" s="3" t="inlineStr">
        <is>
          <t>78912345D</t>
        </is>
      </c>
      <c r="G7" s="3" t="inlineStr">
        <is>
          <t>89123456E</t>
        </is>
      </c>
      <c r="H7" s="5" t="inlineStr">
        <is>
          <t>Vivienda segunda residencia</t>
        </is>
      </c>
      <c r="I7" s="5" t="inlineStr">
        <is>
          <t>Paseo de Gracia 98, Barcelona</t>
        </is>
      </c>
      <c r="J7" s="3" t="inlineStr">
        <is>
          <t>2345678VH5834R0005IJ</t>
        </is>
      </c>
      <c r="K7" s="3" t="inlineStr">
        <is>
          <t>Barcelona</t>
        </is>
      </c>
      <c r="L7" s="23" t="n">
        <v>650000</v>
      </c>
      <c r="M7" s="23" t="n">
        <v>60000</v>
      </c>
      <c r="N7" s="24">
        <f>M7/L7</f>
        <v/>
      </c>
      <c r="O7" s="3" t="inlineStr">
        <is>
          <t>Arras penitenciales</t>
        </is>
      </c>
      <c r="P7" s="22" t="n">
        <v>46086</v>
      </c>
      <c r="Q7" s="8">
        <f>P7-TODAY()</f>
        <v/>
      </c>
      <c r="R7" s="9" t="inlineStr">
        <is>
          <t>Vencido</t>
        </is>
      </c>
      <c r="S7" s="3">
        <f>IF(Q7&lt;0,"Vencido","En plazo")</f>
        <v/>
      </c>
      <c r="T7" s="25">
        <f>IF(S7="Vencido",M7,0)</f>
        <v/>
      </c>
      <c r="U7" s="25">
        <f>IF(S7="Vencido",M7,0)</f>
        <v/>
      </c>
      <c r="V7" s="5" t="inlineStr">
        <is>
          <t>Plazo superado, sin respuesta del comprador</t>
        </is>
      </c>
    </row>
    <row r="8">
      <c r="A8" s="11" t="inlineStr">
        <is>
          <t>OP-006</t>
        </is>
      </c>
      <c r="B8" s="26" t="n">
        <v>46065</v>
      </c>
      <c r="C8" s="26" t="n">
        <v>46185</v>
      </c>
      <c r="D8" s="13" t="inlineStr">
        <is>
          <t>Rosa Navarro Blanco</t>
        </is>
      </c>
      <c r="E8" s="13" t="inlineStr">
        <is>
          <t>Javier Ortega Sanz</t>
        </is>
      </c>
      <c r="F8" s="11" t="inlineStr">
        <is>
          <t>89123456F</t>
        </is>
      </c>
      <c r="G8" s="11" t="inlineStr">
        <is>
          <t>91234567G</t>
        </is>
      </c>
      <c r="H8" s="13" t="inlineStr">
        <is>
          <t>Vivienda habitual</t>
        </is>
      </c>
      <c r="I8" s="13" t="inlineStr">
        <is>
          <t>Calle Alcalá 150, Madrid</t>
        </is>
      </c>
      <c r="J8" s="11" t="inlineStr">
        <is>
          <t>4567891VK4797S0006KL</t>
        </is>
      </c>
      <c r="K8" s="11" t="inlineStr">
        <is>
          <t>Madrid</t>
        </is>
      </c>
      <c r="L8" s="23" t="n">
        <v>380000</v>
      </c>
      <c r="M8" s="23" t="n">
        <v>30000</v>
      </c>
      <c r="N8" s="24">
        <f>M8/L8</f>
        <v/>
      </c>
      <c r="O8" s="11" t="inlineStr">
        <is>
          <t>Arras penitenciales</t>
        </is>
      </c>
      <c r="P8" s="26" t="n">
        <v>46185</v>
      </c>
      <c r="Q8" s="8">
        <f>P8-TODAY()</f>
        <v/>
      </c>
      <c r="R8" s="9" t="inlineStr">
        <is>
          <t>Pendiente</t>
        </is>
      </c>
      <c r="S8" s="11">
        <f>IF(Q8&lt;0,"Vencido","En plazo")</f>
        <v/>
      </c>
      <c r="T8" s="25">
        <f>IF(S8="Vencido",M8,0)</f>
        <v/>
      </c>
      <c r="U8" s="25">
        <f>IF(S8="Vencido",M8,0)</f>
        <v/>
      </c>
      <c r="V8" s="13" t="inlineStr">
        <is>
          <t>Pendiente de financiación hipotecaria</t>
        </is>
      </c>
    </row>
    <row r="9">
      <c r="A9" s="3" t="inlineStr">
        <is>
          <t>OP-007</t>
        </is>
      </c>
      <c r="B9" s="22" t="n">
        <v>46071</v>
      </c>
      <c r="C9" s="22" t="n">
        <v>46130</v>
      </c>
      <c r="D9" s="5" t="inlineStr">
        <is>
          <t>Alberto Gil Serrano</t>
        </is>
      </c>
      <c r="E9" s="5" t="inlineStr">
        <is>
          <t>Cristina Molina Cano</t>
        </is>
      </c>
      <c r="F9" s="3" t="inlineStr">
        <is>
          <t>91234567H</t>
        </is>
      </c>
      <c r="G9" s="3" t="inlineStr">
        <is>
          <t>12345670J</t>
        </is>
      </c>
      <c r="H9" s="5" t="inlineStr">
        <is>
          <t>Vivienda habitual</t>
        </is>
      </c>
      <c r="I9" s="5" t="inlineStr">
        <is>
          <t>Gran Vía 45, Bilbao</t>
        </is>
      </c>
      <c r="J9" s="3" t="inlineStr">
        <is>
          <t>6789123VK4922T0007MN</t>
        </is>
      </c>
      <c r="K9" s="3" t="inlineStr">
        <is>
          <t>Bilbao</t>
        </is>
      </c>
      <c r="L9" s="23" t="n">
        <v>295000</v>
      </c>
      <c r="M9" s="23" t="n">
        <v>22000</v>
      </c>
      <c r="N9" s="24">
        <f>M9/L9</f>
        <v/>
      </c>
      <c r="O9" s="3" t="inlineStr">
        <is>
          <t>Arras penitenciales</t>
        </is>
      </c>
      <c r="P9" s="22" t="n">
        <v>46130</v>
      </c>
      <c r="Q9" s="8">
        <f>P9-TODAY()</f>
        <v/>
      </c>
      <c r="R9" s="9" t="inlineStr">
        <is>
          <t>Firmado</t>
        </is>
      </c>
      <c r="S9" s="3">
        <f>IF(Q9&lt;0,"Vencido","En plazo")</f>
        <v/>
      </c>
      <c r="T9" s="25">
        <f>IF(S9="Vencido",M9,0)</f>
        <v/>
      </c>
      <c r="U9" s="25">
        <f>IF(S9="Vencido",M9,0)</f>
        <v/>
      </c>
      <c r="V9" s="5" t="inlineStr">
        <is>
          <t>Compraventa completada sin incidencias</t>
        </is>
      </c>
    </row>
    <row r="10">
      <c r="A10" s="11" t="inlineStr">
        <is>
          <t>OP-008</t>
        </is>
      </c>
      <c r="B10" s="26" t="n">
        <v>46075</v>
      </c>
      <c r="C10" s="26" t="n">
        <v>46103</v>
      </c>
      <c r="D10" s="13" t="inlineStr">
        <is>
          <t>Teresa Vidal Marín</t>
        </is>
      </c>
      <c r="E10" s="13" t="inlineStr">
        <is>
          <t>Raúl Herrera Campos</t>
        </is>
      </c>
      <c r="F10" s="11" t="inlineStr">
        <is>
          <t>12345670K</t>
        </is>
      </c>
      <c r="G10" s="11" t="inlineStr">
        <is>
          <t>23456781L</t>
        </is>
      </c>
      <c r="H10" s="13" t="inlineStr">
        <is>
          <t>Vivienda segunda residencia</t>
        </is>
      </c>
      <c r="I10" s="13" t="inlineStr">
        <is>
          <t>Calle Larios 10, Málaga</t>
        </is>
      </c>
      <c r="J10" s="11" t="inlineStr">
        <is>
          <t>7891234VK4922U0008OP</t>
        </is>
      </c>
      <c r="K10" s="11" t="inlineStr">
        <is>
          <t>Málaga</t>
        </is>
      </c>
      <c r="L10" s="23" t="n">
        <v>415000</v>
      </c>
      <c r="M10" s="23" t="n">
        <v>35000</v>
      </c>
      <c r="N10" s="24">
        <f>M10/L10</f>
        <v/>
      </c>
      <c r="O10" s="11" t="inlineStr">
        <is>
          <t>Arras penitenciales</t>
        </is>
      </c>
      <c r="P10" s="26" t="n">
        <v>46103</v>
      </c>
      <c r="Q10" s="8">
        <f>P10-TODAY()</f>
        <v/>
      </c>
      <c r="R10" s="9" t="inlineStr">
        <is>
          <t>Vencido</t>
        </is>
      </c>
      <c r="S10" s="11">
        <f>IF(Q10&lt;0,"Vencido","En plazo")</f>
        <v/>
      </c>
      <c r="T10" s="25">
        <f>IF(S10="Vencido",M10,0)</f>
        <v/>
      </c>
      <c r="U10" s="25">
        <f>IF(S10="Vencido",M10,0)</f>
        <v/>
      </c>
      <c r="V10" s="13" t="inlineStr">
        <is>
          <t>Vendedor no comparece a la firma</t>
        </is>
      </c>
    </row>
    <row r="11">
      <c r="A11" s="3" t="inlineStr">
        <is>
          <t>OP-009</t>
        </is>
      </c>
      <c r="B11" s="22" t="n">
        <v>46082</v>
      </c>
      <c r="C11" s="22" t="n">
        <v>46204</v>
      </c>
      <c r="D11" s="5" t="inlineStr">
        <is>
          <t>Sergio Cabrera Ríos</t>
        </is>
      </c>
      <c r="E11" s="5" t="inlineStr">
        <is>
          <t>Beatriz Domínguez Vega</t>
        </is>
      </c>
      <c r="F11" s="3" t="inlineStr">
        <is>
          <t>23456781M</t>
        </is>
      </c>
      <c r="G11" s="3" t="inlineStr">
        <is>
          <t>34567812N</t>
        </is>
      </c>
      <c r="H11" s="5" t="inlineStr">
        <is>
          <t>Vivienda habitual</t>
        </is>
      </c>
      <c r="I11" s="5" t="inlineStr">
        <is>
          <t>Calle Preciados 5, Madrid</t>
        </is>
      </c>
      <c r="J11" s="3" t="inlineStr">
        <is>
          <t>8912345VK4797V0009QR</t>
        </is>
      </c>
      <c r="K11" s="3" t="inlineStr">
        <is>
          <t>Madrid</t>
        </is>
      </c>
      <c r="L11" s="23" t="n">
        <v>340000</v>
      </c>
      <c r="M11" s="23" t="n">
        <v>27000</v>
      </c>
      <c r="N11" s="24">
        <f>M11/L11</f>
        <v/>
      </c>
      <c r="O11" s="3" t="inlineStr">
        <is>
          <t>Arras penitenciales</t>
        </is>
      </c>
      <c r="P11" s="22" t="n">
        <v>46204</v>
      </c>
      <c r="Q11" s="8">
        <f>P11-TODAY()</f>
        <v/>
      </c>
      <c r="R11" s="9" t="inlineStr">
        <is>
          <t>Pendiente</t>
        </is>
      </c>
      <c r="S11" s="3">
        <f>IF(Q11&lt;0,"Vencido","En plazo")</f>
        <v/>
      </c>
      <c r="T11" s="25">
        <f>IF(S11="Vencido",M11,0)</f>
        <v/>
      </c>
      <c r="U11" s="25">
        <f>IF(S11="Vencido",M11,0)</f>
        <v/>
      </c>
      <c r="V11" s="5" t="inlineStr">
        <is>
          <t>Trámite en curso en notaría</t>
        </is>
      </c>
    </row>
    <row r="12">
      <c r="A12" s="11" t="inlineStr">
        <is>
          <t>OP-010</t>
        </is>
      </c>
      <c r="B12" s="26" t="n">
        <v>46091</v>
      </c>
      <c r="C12" s="26" t="n">
        <v>46152</v>
      </c>
      <c r="D12" s="13" t="inlineStr">
        <is>
          <t>Nuria Pascual Iglesias</t>
        </is>
      </c>
      <c r="E12" s="13" t="inlineStr">
        <is>
          <t>Diego Ramos Ferrer</t>
        </is>
      </c>
      <c r="F12" s="11" t="inlineStr">
        <is>
          <t>34567812O</t>
        </is>
      </c>
      <c r="G12" s="11" t="inlineStr">
        <is>
          <t>45678123P</t>
        </is>
      </c>
      <c r="H12" s="13" t="inlineStr">
        <is>
          <t>Vivienda habitual</t>
        </is>
      </c>
      <c r="I12" s="13" t="inlineStr">
        <is>
          <t>Calle Betis 30, Sevilla</t>
        </is>
      </c>
      <c r="J12" s="11" t="inlineStr">
        <is>
          <t>9123456VJ9834W0010ST</t>
        </is>
      </c>
      <c r="K12" s="11" t="inlineStr">
        <is>
          <t>Sevilla</t>
        </is>
      </c>
      <c r="L12" s="23" t="n">
        <v>225000</v>
      </c>
      <c r="M12" s="23" t="n">
        <v>18000</v>
      </c>
      <c r="N12" s="24">
        <f>M12/L12</f>
        <v/>
      </c>
      <c r="O12" s="11" t="inlineStr">
        <is>
          <t>Arras penitenciales</t>
        </is>
      </c>
      <c r="P12" s="26" t="n">
        <v>46152</v>
      </c>
      <c r="Q12" s="8">
        <f>P12-TODAY()</f>
        <v/>
      </c>
      <c r="R12" s="9" t="inlineStr">
        <is>
          <t>Firmado</t>
        </is>
      </c>
      <c r="S12" s="11">
        <f>IF(Q12&lt;0,"Vencido","En plazo")</f>
        <v/>
      </c>
      <c r="T12" s="25">
        <f>IF(S12="Vencido",M12,0)</f>
        <v/>
      </c>
      <c r="U12" s="25">
        <f>IF(S12="Vencido",M12,0)</f>
        <v/>
      </c>
      <c r="V12" s="13" t="inlineStr">
        <is>
          <t>Escritura pública otorgada</t>
        </is>
      </c>
    </row>
  </sheetData>
  <autoFilter ref="A2:V12"/>
  <mergeCells count="1">
    <mergeCell ref="A1:V1"/>
  </mergeCells>
  <conditionalFormatting sqref="R3:R12">
    <cfRule type="expression" priority="1" dxfId="0" stopIfTrue="1">
      <formula>R3="Firmado"</formula>
    </cfRule>
    <cfRule type="expression" priority="2" dxfId="1" stopIfTrue="1">
      <formula>R3="Pendiente"</formula>
    </cfRule>
  </conditionalFormatting>
  <conditionalFormatting sqref="S3:S12">
    <cfRule type="expression" priority="3" dxfId="2" stopIfTrue="1">
      <formula>S3="Vencido"</formula>
    </cfRule>
  </conditionalFormatting>
  <dataValidations count="2">
    <dataValidation sqref="R3:R32" showErrorMessage="1" showInputMessage="1" allowBlank="1" type="list">
      <formula1>"Firmado,Pendiente,Vencido"</formula1>
    </dataValidation>
    <dataValidation sqref="O3:O32" showErrorMessage="1" showInputMessage="1" allowBlank="1" type="list">
      <formula1>"Arras penitenciales,Arras confirmatorias,Arras penales"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28" customHeight="1">
      <c r="A1" s="1" t="inlineStr">
        <is>
          <t>RESUMEN - CONTROL DE ARRAS PENITENCIALES</t>
        </is>
      </c>
    </row>
    <row r="2"/>
    <row r="3">
      <c r="A3" s="14" t="inlineStr">
        <is>
          <t>Indicador</t>
        </is>
      </c>
      <c r="B3" s="14" t="inlineStr">
        <is>
          <t>Valor</t>
        </is>
      </c>
      <c r="D3" s="14" t="inlineStr">
        <is>
          <t>Estado</t>
        </is>
      </c>
      <c r="E3" s="14" t="inlineStr">
        <is>
          <t>Nº operaciones</t>
        </is>
      </c>
    </row>
    <row r="4">
      <c r="A4" s="5" t="inlineStr">
        <is>
          <t>Total operaciones</t>
        </is>
      </c>
      <c r="B4" s="15">
        <f>COUNTA(Arras!A3:A12)</f>
        <v/>
      </c>
      <c r="D4" s="3" t="inlineStr">
        <is>
          <t>Firmado</t>
        </is>
      </c>
      <c r="E4" s="3">
        <f>COUNTIF(Arras!R3:R12,"Firmado")</f>
        <v/>
      </c>
    </row>
    <row r="5">
      <c r="A5" s="13" t="inlineStr">
        <is>
          <t>Total precios de compraventa (€)</t>
        </is>
      </c>
      <c r="B5" s="27">
        <f>SUM(Arras!L3:L12)</f>
        <v/>
      </c>
      <c r="D5" s="11" t="inlineStr">
        <is>
          <t>Pendiente</t>
        </is>
      </c>
      <c r="E5" s="11">
        <f>COUNTIF(Arras!R3:R12,"Pendiente")</f>
        <v/>
      </c>
    </row>
    <row r="6">
      <c r="A6" s="5" t="inlineStr">
        <is>
          <t>Total arras entregadas (€)</t>
        </is>
      </c>
      <c r="B6" s="28">
        <f>SUM(Arras!M3:M12)</f>
        <v/>
      </c>
      <c r="D6" s="3" t="inlineStr">
        <is>
          <t>Vencido</t>
        </is>
      </c>
      <c r="E6" s="3">
        <f>COUNTIF(Arras!R3:R12,"Vencido")</f>
        <v/>
      </c>
    </row>
    <row r="7">
      <c r="A7" s="13" t="inlineStr">
        <is>
          <t>Media de % arras sobre precio</t>
        </is>
      </c>
      <c r="B7" s="29">
        <f>AVERAGE(Arras!N3:N12)</f>
        <v/>
      </c>
    </row>
    <row r="8">
      <c r="A8" s="5" t="inlineStr">
        <is>
          <t>Operaciones firmadas</t>
        </is>
      </c>
      <c r="B8" s="15">
        <f>COUNTIF(Arras!R3:R12,"Firmado")</f>
        <v/>
      </c>
    </row>
    <row r="9">
      <c r="A9" s="13" t="inlineStr">
        <is>
          <t>Operaciones pendientes</t>
        </is>
      </c>
      <c r="B9" s="19">
        <f>COUNTIF(Arras!R3:R12,"Pendiente")</f>
        <v/>
      </c>
    </row>
    <row r="10">
      <c r="A10" s="5" t="inlineStr">
        <is>
          <t>Operaciones vencidas</t>
        </is>
      </c>
      <c r="B10" s="15">
        <f>COUNTIF(Arras!S3:S12,"Vencido")</f>
        <v/>
      </c>
    </row>
    <row r="11">
      <c r="A11" s="13" t="inlineStr">
        <is>
          <t>Penalización total estimada (€)</t>
        </is>
      </c>
      <c r="B11" s="27">
        <f>SUM(Arras!T3:T12)</f>
        <v/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</cols>
  <sheetData>
    <row r="1" ht="28" customHeight="1">
      <c r="A1" s="1" t="inlineStr">
        <is>
          <t>INSTRUCCIONES DE USO</t>
        </is>
      </c>
    </row>
    <row r="2"/>
    <row r="3">
      <c r="A3" s="20" t="inlineStr">
        <is>
          <t>1. Registro de una operación</t>
        </is>
      </c>
    </row>
    <row r="4" ht="70" customHeight="1">
      <c r="A4" s="21" t="inlineStr">
        <is>
          <t>En la hoja 'Arras' añada una nueva fila con los datos del vendedor/a, comprador/a, NIF, inmueble, dirección, referencia catastral, municipio, precio de compraventa y señal (arras) entregada. Las columnas de porcentaje, días hasta vencimiento, incumplimiento y penalización se calculan automáticamente mediante fórmulas.</t>
        </is>
      </c>
    </row>
    <row r="5"/>
    <row r="6">
      <c r="A6" s="20" t="inlineStr">
        <is>
          <t>2. Qué son las arras penitenciales</t>
        </is>
      </c>
    </row>
    <row r="7" ht="70" customHeight="1">
      <c r="A7" s="21" t="inlineStr">
        <is>
          <t>Según el artículo 1454 del Código Civil español, las arras penitenciales son una cantidad entregada como señal en un contrato de compraventa que permite a cualquiera de las partes desistir del contrato: el comprador perdiendo la cantidad entregada, o el vendedor devolviéndola duplicada. Es habitual en la práctica inmobiliaria española fijar un plazo para el otorgamiento de la escritura pública.</t>
        </is>
      </c>
    </row>
    <row r="8"/>
    <row r="9">
      <c r="A9" s="20" t="inlineStr">
        <is>
          <t>3. Interpretación de vencimientos y penalizaciones</t>
        </is>
      </c>
    </row>
    <row r="10" ht="70" customHeight="1">
      <c r="A10" s="21" t="inlineStr">
        <is>
          <t>La columna 'Días hasta vencimiento' calcula la diferencia entre la fecha límite de firma y la fecha actual. Si el resultado es negativo, la columna 'Incumplimiento' marca 'Vencido' y se activa el cálculo de la penalización, que corresponde por defecto al importe de las arras entregadas (columna 'Penalización (€)'). El 'Importe a devolver/retener' refleja la cantidad que corresponde retener o devolver según lo pactado en el contrato.</t>
        </is>
      </c>
    </row>
    <row r="11"/>
    <row r="12">
      <c r="A12" s="20" t="inlineStr">
        <is>
          <t>4. Estados de la operación</t>
        </is>
      </c>
    </row>
    <row r="13" ht="70" customHeight="1">
      <c r="A13" s="21" t="inlineStr">
        <is>
          <t>El campo 'Estado' admite tres valores mediante lista desplegable: 'Firmado' (escritura otorgada), 'Pendiente' (operación en curso, dentro de plazo) y 'Vencido' (plazo superado sin formalización). El formato condicional resalta cada estado: verde para Firmado, amarillo para Pendiente y rojo para Vencido/incumplimiento.</t>
        </is>
      </c>
    </row>
    <row r="14"/>
    <row r="15">
      <c r="A15" s="20" t="inlineStr">
        <is>
          <t>5. Hoja Resumen</t>
        </is>
      </c>
    </row>
    <row r="16" ht="70" customHeight="1">
      <c r="A16" s="21" t="inlineStr">
        <is>
          <t>La hoja 'Resumen' agrega automáticamente el total de operaciones, precios y arras, la media del porcentaje de arras sobre precio, el número de operaciones por estado y la penalización total estimada. Incluye gráficos comparativos de precios, distribución por estado y penalizaciones por operación.</t>
        </is>
      </c>
    </row>
    <row r="17"/>
    <row r="18">
      <c r="A18" s="20" t="inlineStr">
        <is>
          <t>6. Nota legal importante</t>
        </is>
      </c>
    </row>
    <row r="19" ht="70" customHeight="1">
      <c r="A19" s="21" t="inlineStr">
        <is>
          <t>Este documento es una herramienta de gestión y control interno. Antes de firmar o resolver cualquier contrato de arras, revise siempre el clausulado con una notaría o asesoría jurídica especializada en derecho inmobiliario, ya que las consecuencias del desistimiento y la calificación de las arras (penitenciales, confirmatorias o penales) dependen de la redacción exacta del contrato.</t>
        </is>
      </c>
    </row>
  </sheetData>
  <mergeCells count="13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2026-07-13T04:55:45Z</dcterms:created>
  <dcterms:modified xmlns:dcterms="http://purl.org/dc/terms/" xmlns:xsi="http://www.w3.org/2001/XMLSchema-instance" xsi:type="dcterms:W3CDTF">2026-07-13T04:55:45Z</dcterms:modified>
</cp:coreProperties>
</file>