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o_Alquiler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&quot;%&quot;"/>
  </numFmts>
  <fonts count="10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F766E"/>
      <sz val="11"/>
    </font>
    <font>
      <name val="Calibri"/>
      <b val="1"/>
      <color rgb="00FFFFFF"/>
      <sz val="13"/>
    </font>
    <font>
      <name val="Calibri"/>
      <i val="1"/>
      <color rgb="006B7280"/>
      <sz val="9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6" fillId="6" borderId="1" applyAlignment="1" pivotButton="0" quotePrefix="0" xfId="0">
      <alignment horizontal="center" vertical="center" wrapText="1"/>
    </xf>
    <xf numFmtId="165" fontId="6" fillId="6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165" fontId="7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1" fontId="7" fillId="4" borderId="1" applyAlignment="1" pivotButton="0" quotePrefix="0" xfId="0">
      <alignment horizontal="right" vertical="center"/>
    </xf>
    <xf numFmtId="166" fontId="7" fillId="4" borderId="1" applyAlignment="1" pivotButton="0" quotePrefix="0" xfId="0">
      <alignment horizontal="right" vertical="center"/>
    </xf>
    <xf numFmtId="49" fontId="7" fillId="4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0" fontId="6" fillId="7" borderId="1" applyAlignment="1" pivotButton="0" quotePrefix="0" xfId="0">
      <alignment horizontal="center" vertical="center" wrapText="1"/>
    </xf>
    <xf numFmtId="0" fontId="6" fillId="7" borderId="1" pivotButton="0" quotePrefix="0" xfId="0"/>
    <xf numFmtId="0" fontId="4" fillId="0" borderId="1" pivotButton="0" quotePrefix="0" xfId="0"/>
    <xf numFmtId="0" fontId="8" fillId="2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9" fillId="5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left" vertical="center" wrapText="1"/>
    </xf>
    <xf numFmtId="166" fontId="4" fillId="4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6" fillId="6" borderId="1" applyAlignment="1" pivotButton="0" quotePrefix="0" xfId="0">
      <alignment horizontal="right" vertical="center"/>
    </xf>
    <xf numFmtId="165" fontId="7" fillId="4" borderId="1" applyAlignment="1" pivotButton="0" quotePrefix="0" xfId="0">
      <alignment horizontal="right" vertical="center"/>
    </xf>
    <xf numFmtId="166" fontId="7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Renta Mensual por Arrendatario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'Resumen'!$B$22:$B$30</f>
            </numRef>
          </cat>
          <val>
            <numRef>
              <f>'Resumen'!$C$22:$C$30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Arrendatario/a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 del Contrato</a:t>
            </a:r>
          </a:p>
        </rich>
      </tx>
    </title>
    <plotArea>
      <pieChart>
        <varyColors val="1"/>
        <ser>
          <idx val="0"/>
          <order val="0"/>
          <tx>
            <strRef>
              <f>'Resumen'!C32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'Resumen'!$B$33:$B$36</f>
            </numRef>
          </cat>
          <val>
            <numRef>
              <f>'Resumen'!$C$33:$C$36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20" customWidth="1" min="4" max="4"/>
    <col width="15" customWidth="1" min="5" max="5"/>
    <col width="20" customWidth="1" min="6" max="6"/>
    <col width="15" customWidth="1" min="7" max="7"/>
    <col width="12" customWidth="1" min="8" max="8"/>
    <col width="30" customWidth="1" min="9" max="9"/>
    <col width="14" customWidth="1" min="10" max="10"/>
    <col width="22" customWidth="1" min="11" max="11"/>
    <col width="16" customWidth="1" min="12" max="12"/>
    <col width="14" customWidth="1" min="13" max="13"/>
    <col width="15" customWidth="1" min="14" max="14"/>
    <col width="16" customWidth="1" min="15" max="15"/>
    <col width="12" customWidth="1" min="16" max="16"/>
    <col width="15" customWidth="1" min="17" max="17"/>
    <col width="10" customWidth="1" min="18" max="18"/>
    <col width="14" customWidth="1" min="19" max="19"/>
    <col width="13" customWidth="1" min="20" max="20"/>
    <col width="16" customWidth="1" min="21" max="21"/>
    <col width="17" customWidth="1" min="22" max="22"/>
    <col width="13" customWidth="1" min="23" max="23"/>
  </cols>
  <sheetData>
    <row r="1" ht="36" customHeight="1">
      <c r="A1" s="1" t="inlineStr">
        <is>
          <t>CONTRATO DE ALQUILER DE HABITACIÓN EN PISO COMPARTIDO — GESTIÓN 2026</t>
        </is>
      </c>
    </row>
    <row r="2" ht="14" customHeight="1"/>
    <row r="3" ht="36" customHeight="1">
      <c r="A3" s="2" t="inlineStr">
        <is>
          <t>Nº Contrato</t>
        </is>
      </c>
      <c r="B3" s="2" t="inlineStr">
        <is>
          <t>Fecha Inicio</t>
        </is>
      </c>
      <c r="C3" s="2" t="inlineStr">
        <is>
          <t>Fecha Fin</t>
        </is>
      </c>
      <c r="D3" s="2" t="inlineStr">
        <is>
          <t>Arrendador/a</t>
        </is>
      </c>
      <c r="E3" s="2" t="inlineStr">
        <is>
          <t>NIF Arrendador/a</t>
        </is>
      </c>
      <c r="F3" s="2" t="inlineStr">
        <is>
          <t>Arrendatario/a</t>
        </is>
      </c>
      <c r="G3" s="2" t="inlineStr">
        <is>
          <t>DNI/NIE Arrendatario</t>
        </is>
      </c>
      <c r="H3" s="2" t="inlineStr">
        <is>
          <t>Habitación</t>
        </is>
      </c>
      <c r="I3" s="2" t="inlineStr">
        <is>
          <t>Dirección Inmueble</t>
        </is>
      </c>
      <c r="J3" s="2" t="inlineStr">
        <is>
          <t>Ciudad</t>
        </is>
      </c>
      <c r="K3" s="2" t="inlineStr">
        <is>
          <t>Ref. Catastral</t>
        </is>
      </c>
      <c r="L3" s="2" t="inlineStr">
        <is>
          <t>Renta Mensual (€)</t>
        </is>
      </c>
      <c r="M3" s="2" t="inlineStr">
        <is>
          <t>Fianza (€)</t>
        </is>
      </c>
      <c r="N3" s="2" t="inlineStr">
        <is>
          <t>Depósito Adic. (€)</t>
        </is>
      </c>
      <c r="O3" s="2" t="inlineStr">
        <is>
          <t>Gastos Comunes (€)</t>
        </is>
      </c>
      <c r="P3" s="2" t="inlineStr">
        <is>
          <t>Suministros</t>
        </is>
      </c>
      <c r="Q3" s="2" t="inlineStr">
        <is>
          <t>Reparto Sumin. (%)</t>
        </is>
      </c>
      <c r="R3" s="2" t="inlineStr">
        <is>
          <t>Día de Pago</t>
        </is>
      </c>
      <c r="S3" s="2" t="inlineStr">
        <is>
          <t>Estado Contrato</t>
        </is>
      </c>
      <c r="T3" s="2" t="inlineStr">
        <is>
          <t>Meses Abonados</t>
        </is>
      </c>
      <c r="U3" s="2" t="inlineStr">
        <is>
          <t>Total Cobrado (€)</t>
        </is>
      </c>
      <c r="V3" s="2" t="inlineStr">
        <is>
          <t>Impago Acumulado (€)</t>
        </is>
      </c>
      <c r="W3" s="2" t="inlineStr">
        <is>
          <t>Alerta Fianza</t>
        </is>
      </c>
    </row>
    <row r="4">
      <c r="A4" s="3" t="inlineStr">
        <is>
          <t>HAB-001</t>
        </is>
      </c>
      <c r="B4" s="32" t="n">
        <v>46023</v>
      </c>
      <c r="C4" s="32" t="n">
        <v>46387</v>
      </c>
      <c r="D4" s="5" t="inlineStr">
        <is>
          <t>Roberto Vidal</t>
        </is>
      </c>
      <c r="E4" s="5" t="inlineStr">
        <is>
          <t>48123456A</t>
        </is>
      </c>
      <c r="F4" s="5" t="inlineStr">
        <is>
          <t>María García</t>
        </is>
      </c>
      <c r="G4" s="5" t="inlineStr">
        <is>
          <t>12345678Z</t>
        </is>
      </c>
      <c r="H4" s="3" t="inlineStr">
        <is>
          <t>HAB-A</t>
        </is>
      </c>
      <c r="I4" s="5" t="inlineStr">
        <is>
          <t>Calle Mayor 12 3ºB</t>
        </is>
      </c>
      <c r="J4" s="5" t="inlineStr">
        <is>
          <t>Madrid</t>
        </is>
      </c>
      <c r="K4" s="5" t="inlineStr">
        <is>
          <t>2850101VK4825A0001OT</t>
        </is>
      </c>
      <c r="L4" s="33" t="n">
        <v>450</v>
      </c>
      <c r="M4" s="33" t="n">
        <v>450</v>
      </c>
      <c r="N4" s="33" t="n">
        <v>0</v>
      </c>
      <c r="O4" s="33" t="n">
        <v>55</v>
      </c>
      <c r="P4" s="7" t="inlineStr">
        <is>
          <t>Sí</t>
        </is>
      </c>
      <c r="Q4" s="34" t="n">
        <v>20</v>
      </c>
      <c r="R4" s="3" t="n">
        <v>5</v>
      </c>
      <c r="S4" s="7" t="inlineStr">
        <is>
          <t>Activo</t>
        </is>
      </c>
      <c r="T4" s="3">
        <f>IFERROR(DATEDIF(B4,C4,"M"),0)</f>
        <v/>
      </c>
      <c r="U4" s="35">
        <f>IFERROR(L4*T4,0)</f>
        <v/>
      </c>
      <c r="V4" s="35">
        <f>IF(S4="Impagado",(L4+O4)*IFERROR(DATEDIF(B4,TODAY(),"M")-T4,0),0)</f>
        <v/>
      </c>
      <c r="W4" s="3">
        <f>IF(M4&lt;L4,"⚠ Revisar","✓ OK")</f>
        <v/>
      </c>
    </row>
    <row r="5">
      <c r="A5" s="10" t="inlineStr">
        <is>
          <t>HAB-002</t>
        </is>
      </c>
      <c r="B5" s="32" t="n">
        <v>46054</v>
      </c>
      <c r="C5" s="32" t="n">
        <v>46234</v>
      </c>
      <c r="D5" s="11" t="inlineStr">
        <is>
          <t>Roberto Vidal</t>
        </is>
      </c>
      <c r="E5" s="11" t="inlineStr">
        <is>
          <t>48123456A</t>
        </is>
      </c>
      <c r="F5" s="11" t="inlineStr">
        <is>
          <t>Antonio López</t>
        </is>
      </c>
      <c r="G5" s="11" t="inlineStr">
        <is>
          <t>23456789X</t>
        </is>
      </c>
      <c r="H5" s="10" t="inlineStr">
        <is>
          <t>HAB-B</t>
        </is>
      </c>
      <c r="I5" s="11" t="inlineStr">
        <is>
          <t>Calle Mayor 12 3ºB</t>
        </is>
      </c>
      <c r="J5" s="11" t="inlineStr">
        <is>
          <t>Madrid</t>
        </is>
      </c>
      <c r="K5" s="11" t="inlineStr">
        <is>
          <t>2850101VK4825A0001OT</t>
        </is>
      </c>
      <c r="L5" s="33" t="n">
        <v>480</v>
      </c>
      <c r="M5" s="33" t="n">
        <v>480</v>
      </c>
      <c r="N5" s="33" t="n">
        <v>100</v>
      </c>
      <c r="O5" s="33" t="n">
        <v>55</v>
      </c>
      <c r="P5" s="7" t="inlineStr">
        <is>
          <t>No</t>
        </is>
      </c>
      <c r="Q5" s="34" t="n">
        <v>0</v>
      </c>
      <c r="R5" s="10" t="n">
        <v>5</v>
      </c>
      <c r="S5" s="7" t="inlineStr">
        <is>
          <t>Activo</t>
        </is>
      </c>
      <c r="T5" s="10">
        <f>IFERROR(DATEDIF(B5,C5,"M"),0)</f>
        <v/>
      </c>
      <c r="U5" s="36">
        <f>IFERROR(L5*T5,0)</f>
        <v/>
      </c>
      <c r="V5" s="36">
        <f>IF(S5="Impagado",(L5+O5)*IFERROR(DATEDIF(B5,TODAY(),"M")-T5,0),0)</f>
        <v/>
      </c>
      <c r="W5" s="10">
        <f>IF(M5&lt;L5,"⚠ Revisar","✓ OK")</f>
        <v/>
      </c>
    </row>
    <row r="6">
      <c r="A6" s="3" t="inlineStr">
        <is>
          <t>HAB-003</t>
        </is>
      </c>
      <c r="B6" s="32" t="n">
        <v>46037</v>
      </c>
      <c r="C6" s="32" t="n">
        <v>46217</v>
      </c>
      <c r="D6" s="5" t="inlineStr">
        <is>
          <t>Lucía Moreno</t>
        </is>
      </c>
      <c r="E6" s="5" t="inlineStr">
        <is>
          <t>55678901B</t>
        </is>
      </c>
      <c r="F6" s="5" t="inlineStr">
        <is>
          <t>Carmen Ruiz</t>
        </is>
      </c>
      <c r="G6" s="5" t="inlineStr">
        <is>
          <t>34567890Y</t>
        </is>
      </c>
      <c r="H6" s="3" t="inlineStr">
        <is>
          <t>HAB-C</t>
        </is>
      </c>
      <c r="I6" s="5" t="inlineStr">
        <is>
          <t>Av. Diagonal 405</t>
        </is>
      </c>
      <c r="J6" s="5" t="inlineStr">
        <is>
          <t>Barcelona</t>
        </is>
      </c>
      <c r="K6" s="5" t="inlineStr">
        <is>
          <t>0900301DF3809G0001YT</t>
        </is>
      </c>
      <c r="L6" s="33" t="n">
        <v>550</v>
      </c>
      <c r="M6" s="33" t="n">
        <v>550</v>
      </c>
      <c r="N6" s="33" t="n">
        <v>0</v>
      </c>
      <c r="O6" s="33" t="n">
        <v>70</v>
      </c>
      <c r="P6" s="7" t="inlineStr">
        <is>
          <t>Sí</t>
        </is>
      </c>
      <c r="Q6" s="34" t="n">
        <v>25</v>
      </c>
      <c r="R6" s="3" t="n">
        <v>1</v>
      </c>
      <c r="S6" s="7" t="inlineStr">
        <is>
          <t>Finalizado</t>
        </is>
      </c>
      <c r="T6" s="3">
        <f>IFERROR(DATEDIF(B6,C6,"M"),0)</f>
        <v/>
      </c>
      <c r="U6" s="35">
        <f>IFERROR(L6*T6,0)</f>
        <v/>
      </c>
      <c r="V6" s="35">
        <f>IF(S6="Impagado",(L6+O6)*IFERROR(DATEDIF(B6,TODAY(),"M")-T6,0),0)</f>
        <v/>
      </c>
      <c r="W6" s="3">
        <f>IF(M6&lt;L6,"⚠ Revisar","✓ OK")</f>
        <v/>
      </c>
    </row>
    <row r="7">
      <c r="A7" s="10" t="inlineStr">
        <is>
          <t>HAB-004</t>
        </is>
      </c>
      <c r="B7" s="32" t="n">
        <v>46082</v>
      </c>
      <c r="C7" s="32" t="n">
        <v>46446</v>
      </c>
      <c r="D7" s="11" t="inlineStr">
        <is>
          <t>Lucía Moreno</t>
        </is>
      </c>
      <c r="E7" s="11" t="inlineStr">
        <is>
          <t>55678901B</t>
        </is>
      </c>
      <c r="F7" s="11" t="inlineStr">
        <is>
          <t>José Martínez</t>
        </is>
      </c>
      <c r="G7" s="11" t="inlineStr">
        <is>
          <t>45678901P</t>
        </is>
      </c>
      <c r="H7" s="10" t="inlineStr">
        <is>
          <t>HAB-A</t>
        </is>
      </c>
      <c r="I7" s="11" t="inlineStr">
        <is>
          <t>Av. Diagonal 405</t>
        </is>
      </c>
      <c r="J7" s="11" t="inlineStr">
        <is>
          <t>Barcelona</t>
        </is>
      </c>
      <c r="K7" s="11" t="inlineStr">
        <is>
          <t>0900301DF3809G0001YT</t>
        </is>
      </c>
      <c r="L7" s="33" t="n">
        <v>620</v>
      </c>
      <c r="M7" s="33" t="n">
        <v>620</v>
      </c>
      <c r="N7" s="33" t="n">
        <v>150</v>
      </c>
      <c r="O7" s="33" t="n">
        <v>70</v>
      </c>
      <c r="P7" s="7" t="inlineStr">
        <is>
          <t>Sí</t>
        </is>
      </c>
      <c r="Q7" s="34" t="n">
        <v>30</v>
      </c>
      <c r="R7" s="10" t="n">
        <v>1</v>
      </c>
      <c r="S7" s="7" t="inlineStr">
        <is>
          <t>Activo</t>
        </is>
      </c>
      <c r="T7" s="10">
        <f>IFERROR(DATEDIF(B7,C7,"M"),0)</f>
        <v/>
      </c>
      <c r="U7" s="36">
        <f>IFERROR(L7*T7,0)</f>
        <v/>
      </c>
      <c r="V7" s="36">
        <f>IF(S7="Impagado",(L7+O7)*IFERROR(DATEDIF(B7,TODAY(),"M")-T7,0),0)</f>
        <v/>
      </c>
      <c r="W7" s="10">
        <f>IF(M7&lt;L7,"⚠ Revisar","✓ OK")</f>
        <v/>
      </c>
    </row>
    <row r="8">
      <c r="A8" s="3" t="inlineStr">
        <is>
          <t>HAB-005</t>
        </is>
      </c>
      <c r="B8" s="32" t="n">
        <v>46023</v>
      </c>
      <c r="C8" s="32" t="n">
        <v>46203</v>
      </c>
      <c r="D8" s="5" t="inlineStr">
        <is>
          <t>Pedro Salas</t>
        </is>
      </c>
      <c r="E8" s="5" t="inlineStr">
        <is>
          <t>67890123C</t>
        </is>
      </c>
      <c r="F8" s="5" t="inlineStr">
        <is>
          <t>Laura Fernández</t>
        </is>
      </c>
      <c r="G8" s="5" t="inlineStr">
        <is>
          <t>56789012Q</t>
        </is>
      </c>
      <c r="H8" s="3" t="inlineStr">
        <is>
          <t>HAB-B</t>
        </is>
      </c>
      <c r="I8" s="5" t="inlineStr">
        <is>
          <t>Calle Sierpes 8</t>
        </is>
      </c>
      <c r="J8" s="5" t="inlineStr">
        <is>
          <t>Sevilla</t>
        </is>
      </c>
      <c r="K8" s="5" t="inlineStr">
        <is>
          <t>4109801TG3441S0001XT</t>
        </is>
      </c>
      <c r="L8" s="33" t="n">
        <v>380</v>
      </c>
      <c r="M8" s="33" t="n">
        <v>380</v>
      </c>
      <c r="N8" s="33" t="n">
        <v>0</v>
      </c>
      <c r="O8" s="33" t="n">
        <v>45</v>
      </c>
      <c r="P8" s="7" t="inlineStr">
        <is>
          <t>No</t>
        </is>
      </c>
      <c r="Q8" s="34" t="n">
        <v>0</v>
      </c>
      <c r="R8" s="3" t="n">
        <v>28</v>
      </c>
      <c r="S8" s="7" t="inlineStr">
        <is>
          <t>Impagado</t>
        </is>
      </c>
      <c r="T8" s="3">
        <f>IFERROR(DATEDIF(B8,C8,"M"),0)</f>
        <v/>
      </c>
      <c r="U8" s="35">
        <f>IFERROR(L8*T8,0)</f>
        <v/>
      </c>
      <c r="V8" s="35">
        <f>IF(S8="Impagado",(L8+O8)*IFERROR(DATEDIF(B8,TODAY(),"M")-T8,0),0)</f>
        <v/>
      </c>
      <c r="W8" s="3">
        <f>IF(M8&lt;L8,"⚠ Revisar","✓ OK")</f>
        <v/>
      </c>
    </row>
    <row r="9">
      <c r="A9" s="10" t="inlineStr">
        <is>
          <t>HAB-006</t>
        </is>
      </c>
      <c r="B9" s="32" t="n">
        <v>46113</v>
      </c>
      <c r="C9" s="32" t="n">
        <v>46477</v>
      </c>
      <c r="D9" s="11" t="inlineStr">
        <is>
          <t>Pedro Salas</t>
        </is>
      </c>
      <c r="E9" s="11" t="inlineStr">
        <is>
          <t>67890123C</t>
        </is>
      </c>
      <c r="F9" s="11" t="inlineStr">
        <is>
          <t>Manuel Sánchez</t>
        </is>
      </c>
      <c r="G9" s="11" t="inlineStr">
        <is>
          <t>67890123R</t>
        </is>
      </c>
      <c r="H9" s="10" t="inlineStr">
        <is>
          <t>HAB-A</t>
        </is>
      </c>
      <c r="I9" s="11" t="inlineStr">
        <is>
          <t>Paseo de la Castellana 101</t>
        </is>
      </c>
      <c r="J9" s="11" t="inlineStr">
        <is>
          <t>Madrid</t>
        </is>
      </c>
      <c r="K9" s="11" t="inlineStr">
        <is>
          <t>2850201VK4725B0002PT</t>
        </is>
      </c>
      <c r="L9" s="33" t="n">
        <v>640</v>
      </c>
      <c r="M9" s="33" t="n">
        <v>640</v>
      </c>
      <c r="N9" s="33" t="n">
        <v>200</v>
      </c>
      <c r="O9" s="33" t="n">
        <v>90</v>
      </c>
      <c r="P9" s="7" t="inlineStr">
        <is>
          <t>Sí</t>
        </is>
      </c>
      <c r="Q9" s="34" t="n">
        <v>33</v>
      </c>
      <c r="R9" s="10" t="n">
        <v>5</v>
      </c>
      <c r="S9" s="7" t="inlineStr">
        <is>
          <t>Activo</t>
        </is>
      </c>
      <c r="T9" s="10">
        <f>IFERROR(DATEDIF(B9,C9,"M"),0)</f>
        <v/>
      </c>
      <c r="U9" s="36">
        <f>IFERROR(L9*T9,0)</f>
        <v/>
      </c>
      <c r="V9" s="36">
        <f>IF(S9="Impagado",(L9+O9)*IFERROR(DATEDIF(B9,TODAY(),"M")-T9,0),0)</f>
        <v/>
      </c>
      <c r="W9" s="10">
        <f>IF(M9&lt;L9,"⚠ Revisar","✓ OK")</f>
        <v/>
      </c>
    </row>
    <row r="10">
      <c r="A10" s="3" t="inlineStr">
        <is>
          <t>HAB-007</t>
        </is>
      </c>
      <c r="B10" s="32" t="n">
        <v>46054</v>
      </c>
      <c r="C10" s="32" t="n">
        <v>46265</v>
      </c>
      <c r="D10" s="5" t="inlineStr">
        <is>
          <t>Isabel Castro</t>
        </is>
      </c>
      <c r="E10" s="5" t="inlineStr">
        <is>
          <t>78901234D</t>
        </is>
      </c>
      <c r="F10" s="5" t="inlineStr">
        <is>
          <t>Ana Torres</t>
        </is>
      </c>
      <c r="G10" s="5" t="inlineStr">
        <is>
          <t>78901234S</t>
        </is>
      </c>
      <c r="H10" s="3" t="inlineStr">
        <is>
          <t>HAB-C</t>
        </is>
      </c>
      <c r="I10" s="5" t="inlineStr">
        <is>
          <t>Calle Alcalá 45</t>
        </is>
      </c>
      <c r="J10" s="5" t="inlineStr">
        <is>
          <t>Madrid</t>
        </is>
      </c>
      <c r="K10" s="5" t="inlineStr">
        <is>
          <t>2850301VK4725C0003QT</t>
        </is>
      </c>
      <c r="L10" s="33" t="n">
        <v>420</v>
      </c>
      <c r="M10" s="33" t="n">
        <v>420</v>
      </c>
      <c r="N10" s="33" t="n">
        <v>0</v>
      </c>
      <c r="O10" s="33" t="n">
        <v>50</v>
      </c>
      <c r="P10" s="7" t="inlineStr">
        <is>
          <t>Sí</t>
        </is>
      </c>
      <c r="Q10" s="34" t="n">
        <v>20</v>
      </c>
      <c r="R10" s="3" t="n">
        <v>10</v>
      </c>
      <c r="S10" s="7" t="inlineStr">
        <is>
          <t>Preaviso</t>
        </is>
      </c>
      <c r="T10" s="3">
        <f>IFERROR(DATEDIF(B10,C10,"M"),0)</f>
        <v/>
      </c>
      <c r="U10" s="35">
        <f>IFERROR(L10*T10,0)</f>
        <v/>
      </c>
      <c r="V10" s="35">
        <f>IF(S10="Impagado",(L10+O10)*IFERROR(DATEDIF(B10,TODAY(),"M")-T10,0),0)</f>
        <v/>
      </c>
      <c r="W10" s="3">
        <f>IF(M10&lt;L10,"⚠ Revisar","✓ OK")</f>
        <v/>
      </c>
    </row>
    <row r="11">
      <c r="A11" s="10" t="inlineStr">
        <is>
          <t>HAB-008</t>
        </is>
      </c>
      <c r="B11" s="32" t="n">
        <v>46082</v>
      </c>
      <c r="C11" s="32" t="n">
        <v>46446</v>
      </c>
      <c r="D11" s="11" t="inlineStr">
        <is>
          <t>Isabel Castro</t>
        </is>
      </c>
      <c r="E11" s="11" t="inlineStr">
        <is>
          <t>78901234D</t>
        </is>
      </c>
      <c r="F11" s="11" t="inlineStr">
        <is>
          <t>Pablo Romero</t>
        </is>
      </c>
      <c r="G11" s="11" t="inlineStr">
        <is>
          <t>89012345T</t>
        </is>
      </c>
      <c r="H11" s="10" t="inlineStr">
        <is>
          <t>HAB-B</t>
        </is>
      </c>
      <c r="I11" s="11" t="inlineStr">
        <is>
          <t>Gran Vía 18</t>
        </is>
      </c>
      <c r="J11" s="11" t="inlineStr">
        <is>
          <t>Bilbao</t>
        </is>
      </c>
      <c r="K11" s="11" t="inlineStr">
        <is>
          <t>4820101WN3040A0001ZT</t>
        </is>
      </c>
      <c r="L11" s="33" t="n">
        <v>500</v>
      </c>
      <c r="M11" s="33" t="n">
        <v>500</v>
      </c>
      <c r="N11" s="33" t="n">
        <v>100</v>
      </c>
      <c r="O11" s="33" t="n">
        <v>65</v>
      </c>
      <c r="P11" s="7" t="inlineStr">
        <is>
          <t>No</t>
        </is>
      </c>
      <c r="Q11" s="34" t="n">
        <v>0</v>
      </c>
      <c r="R11" s="10" t="n">
        <v>5</v>
      </c>
      <c r="S11" s="7" t="inlineStr">
        <is>
          <t>Activo</t>
        </is>
      </c>
      <c r="T11" s="10">
        <f>IFERROR(DATEDIF(B11,C11,"M"),0)</f>
        <v/>
      </c>
      <c r="U11" s="36">
        <f>IFERROR(L11*T11,0)</f>
        <v/>
      </c>
      <c r="V11" s="36">
        <f>IF(S11="Impagado",(L11+O11)*IFERROR(DATEDIF(B11,TODAY(),"M")-T11,0),0)</f>
        <v/>
      </c>
      <c r="W11" s="10">
        <f>IF(M11&lt;L11,"⚠ Revisar","✓ OK")</f>
        <v/>
      </c>
    </row>
    <row r="12">
      <c r="A12" s="3" t="inlineStr">
        <is>
          <t>HAB-009</t>
        </is>
      </c>
      <c r="B12" s="32" t="n">
        <v>46037</v>
      </c>
      <c r="C12" s="32" t="n">
        <v>46401</v>
      </c>
      <c r="D12" s="5" t="inlineStr">
        <is>
          <t>Marcos Peña</t>
        </is>
      </c>
      <c r="E12" s="5" t="inlineStr">
        <is>
          <t>90123456E</t>
        </is>
      </c>
      <c r="F12" s="5" t="inlineStr">
        <is>
          <t>Elena Gil</t>
        </is>
      </c>
      <c r="G12" s="5" t="inlineStr">
        <is>
          <t>90123456U</t>
        </is>
      </c>
      <c r="H12" s="3" t="inlineStr">
        <is>
          <t>HAB-A</t>
        </is>
      </c>
      <c r="I12" s="5" t="inlineStr">
        <is>
          <t>Rambla de Cataluña 77</t>
        </is>
      </c>
      <c r="J12" s="5" t="inlineStr">
        <is>
          <t>Barcelona</t>
        </is>
      </c>
      <c r="K12" s="5" t="inlineStr">
        <is>
          <t>0900401DF3809H0002WT</t>
        </is>
      </c>
      <c r="L12" s="33" t="n">
        <v>350</v>
      </c>
      <c r="M12" s="33" t="n">
        <v>350</v>
      </c>
      <c r="N12" s="33" t="n">
        <v>0</v>
      </c>
      <c r="O12" s="33" t="n">
        <v>35</v>
      </c>
      <c r="P12" s="7" t="inlineStr">
        <is>
          <t>Sí</t>
        </is>
      </c>
      <c r="Q12" s="34" t="n">
        <v>15</v>
      </c>
      <c r="R12" s="3" t="n">
        <v>1</v>
      </c>
      <c r="S12" s="7" t="inlineStr">
        <is>
          <t>Activo</t>
        </is>
      </c>
      <c r="T12" s="3">
        <f>IFERROR(DATEDIF(B12,C12,"M"),0)</f>
        <v/>
      </c>
      <c r="U12" s="35">
        <f>IFERROR(L12*T12,0)</f>
        <v/>
      </c>
      <c r="V12" s="35">
        <f>IF(S12="Impagado",(L12+O12)*IFERROR(DATEDIF(B12,TODAY(),"M")-T12,0),0)</f>
        <v/>
      </c>
      <c r="W12" s="3">
        <f>IF(M12&lt;L12,"⚠ Revisar","✓ OK")</f>
        <v/>
      </c>
    </row>
    <row r="13">
      <c r="A13" s="13" t="n"/>
      <c r="B13" s="13" t="n"/>
      <c r="C13" s="13" t="n"/>
      <c r="D13" s="13" t="n"/>
      <c r="E13" s="13" t="n"/>
      <c r="F13" s="13" t="n"/>
      <c r="G13" s="13" t="n"/>
      <c r="H13" s="13" t="n"/>
      <c r="I13" s="13" t="n"/>
      <c r="J13" s="13" t="n"/>
      <c r="K13" s="14" t="inlineStr">
        <is>
          <t>TOTALES</t>
        </is>
      </c>
      <c r="L13" s="37">
        <f>SUM(L4:L12)</f>
        <v/>
      </c>
      <c r="M13" s="37">
        <f>SUM(M4:M12)</f>
        <v/>
      </c>
      <c r="N13" s="37">
        <f>SUM(N4:N12)</f>
        <v/>
      </c>
      <c r="O13" s="37">
        <f>SUM(O4:O12)</f>
        <v/>
      </c>
      <c r="P13" s="13" t="n"/>
      <c r="Q13" s="13" t="n"/>
      <c r="R13" s="13" t="n"/>
      <c r="S13" s="13" t="n"/>
      <c r="T13" s="13" t="n"/>
      <c r="U13" s="37">
        <f>SUM(U4:U12)</f>
        <v/>
      </c>
      <c r="V13" s="37">
        <f>SUM(V4:V12)</f>
        <v/>
      </c>
      <c r="W13" s="13" t="n"/>
    </row>
  </sheetData>
  <mergeCells count="1">
    <mergeCell ref="A1:W1"/>
  </mergeCells>
  <conditionalFormatting sqref="S4:S12">
    <cfRule type="expression" priority="1" dxfId="0" stopIfTrue="1">
      <formula>$S4="Impagado"</formula>
    </cfRule>
    <cfRule type="expression" priority="2" dxfId="1" stopIfTrue="1">
      <formula>$S4="Activo"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selection activeCell="A1" sqref="A1"/>
    </sheetView>
  </sheetViews>
  <sheetFormatPr baseColWidth="8" defaultRowHeight="15"/>
  <cols>
    <col width="6" customWidth="1" min="1" max="1"/>
    <col width="38" customWidth="1" min="2" max="2"/>
    <col width="22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36" customHeight="1">
      <c r="A1" s="16" t="inlineStr">
        <is>
          <t>RESUMEN Y DASHBOARD — PISO COMPARTIDO 2026</t>
        </is>
      </c>
      <c r="B1" s="23" t="n"/>
      <c r="C1" s="23" t="n"/>
      <c r="D1" s="23" t="n"/>
      <c r="E1" s="23" t="n"/>
      <c r="F1" s="23" t="n"/>
      <c r="G1" s="23" t="n"/>
      <c r="H1" s="23" t="n"/>
      <c r="I1" s="23" t="n"/>
      <c r="J1" s="24" t="n"/>
    </row>
    <row r="2"/>
    <row r="3">
      <c r="A3" s="14" t="inlineStr">
        <is>
          <t>INDICADORES CLAVE DE GESTIÓN (KPIs)</t>
        </is>
      </c>
      <c r="B3" s="23" t="n"/>
      <c r="C3" s="23" t="n"/>
      <c r="D3" s="23" t="n"/>
      <c r="E3" s="23" t="n"/>
      <c r="F3" s="23" t="n"/>
      <c r="G3" s="23" t="n"/>
      <c r="H3" s="23" t="n"/>
      <c r="I3" s="23" t="n"/>
      <c r="J3" s="24" t="n"/>
    </row>
    <row r="4">
      <c r="B4" s="17" t="inlineStr">
        <is>
          <t>Ingresos mensuales totales (€)</t>
        </is>
      </c>
      <c r="C4" s="38">
        <f>SUM(Contrato_Alquiler!L4:L12)</f>
        <v/>
      </c>
    </row>
    <row r="5">
      <c r="B5" s="19" t="inlineStr">
        <is>
          <t>Ingresos anuales estimados (€)</t>
        </is>
      </c>
      <c r="C5" s="38">
        <f>SUM(Contrato_Alquiler!L4:L12)*12</f>
        <v/>
      </c>
    </row>
    <row r="6">
      <c r="B6" s="17" t="inlineStr">
        <is>
          <t>Nº habitaciones ocupadas</t>
        </is>
      </c>
      <c r="C6" s="20">
        <f>COUNTIF(Contrato_Alquiler!S4:S12,"Activo")</f>
        <v/>
      </c>
    </row>
    <row r="7">
      <c r="B7" s="19" t="inlineStr">
        <is>
          <t>Nº contratos totales</t>
        </is>
      </c>
      <c r="C7" s="20">
        <f>COUNTA(Contrato_Alquiler!A4:A12)</f>
        <v/>
      </c>
    </row>
    <row r="8">
      <c r="B8" s="17" t="inlineStr">
        <is>
          <t>Nº contratos Impagados</t>
        </is>
      </c>
      <c r="C8" s="20">
        <f>COUNTIF(Contrato_Alquiler!S4:S12,"Impagado")</f>
        <v/>
      </c>
    </row>
    <row r="9">
      <c r="B9" s="19" t="inlineStr">
        <is>
          <t>Tasa de impago (%)</t>
        </is>
      </c>
      <c r="C9" s="39">
        <f>IFERROR(COUNTIF(Contrato_Alquiler!S4:S12,"Impagado")/COUNTA(Contrato_Alquiler!A4:A12)*100,0)</f>
        <v/>
      </c>
    </row>
    <row r="10">
      <c r="B10" s="17" t="inlineStr">
        <is>
          <t>Renta media por habitación (€)</t>
        </is>
      </c>
      <c r="C10" s="38">
        <f>IFERROR(AVERAGE(Contrato_Alquiler!L4:L12),0)</f>
        <v/>
      </c>
    </row>
    <row r="11">
      <c r="B11" s="19" t="inlineStr">
        <is>
          <t>Renta máxima (€)</t>
        </is>
      </c>
      <c r="C11" s="38">
        <f>MAX(Contrato_Alquiler!L4:L12)</f>
        <v/>
      </c>
    </row>
    <row r="12">
      <c r="B12" s="17" t="inlineStr">
        <is>
          <t>Renta mínima (€)</t>
        </is>
      </c>
      <c r="C12" s="38">
        <f>MIN(Contrato_Alquiler!L4:L12)</f>
        <v/>
      </c>
    </row>
    <row r="13">
      <c r="B13" s="19" t="inlineStr">
        <is>
          <t>Fianza media (€)</t>
        </is>
      </c>
      <c r="C13" s="38">
        <f>IFERROR(AVERAGE(Contrato_Alquiler!M4:M12),0)</f>
        <v/>
      </c>
    </row>
    <row r="14">
      <c r="B14" s="17" t="inlineStr">
        <is>
          <t>Gastos comunes medios (€)</t>
        </is>
      </c>
      <c r="C14" s="38">
        <f>IFERROR(AVERAGE(Contrato_Alquiler!O4:O12),0)</f>
        <v/>
      </c>
    </row>
    <row r="15">
      <c r="B15" s="19" t="inlineStr">
        <is>
          <t>Total impago acumulado (€)</t>
        </is>
      </c>
      <c r="C15" s="38">
        <f>SUM(Contrato_Alquiler!V4:V12)</f>
        <v/>
      </c>
    </row>
    <row r="16">
      <c r="B16" s="17" t="inlineStr">
        <is>
          <t>Depósitos adicionales cobrados (€)</t>
        </is>
      </c>
      <c r="C16" s="38">
        <f>SUM(Contrato_Alquiler!N4:N12)</f>
        <v/>
      </c>
    </row>
    <row r="17">
      <c r="B17" s="19" t="inlineStr">
        <is>
          <t>Contratos en Preaviso</t>
        </is>
      </c>
      <c r="C17" s="20">
        <f>COUNTIF(Contrato_Alquiler!S4:S12,"Preaviso")</f>
        <v/>
      </c>
    </row>
    <row r="18">
      <c r="B18" s="17" t="inlineStr">
        <is>
          <t>Semáforo de riesgo</t>
        </is>
      </c>
      <c r="C18" s="22">
        <f>IF(COUNTIF(Contrato_Alquiler!S4:S12,"Impagado")&gt;1,"🔴 ALTO",IF(COUNTIF(Contrato_Alquiler!S4:S12,"Impagado")=1,"🟡 MEDIO","🟢 BAJO"))</f>
        <v/>
      </c>
    </row>
    <row r="19"/>
    <row r="20">
      <c r="B20" s="14" t="inlineStr">
        <is>
          <t>DATOS PARA GRÁFICOS</t>
        </is>
      </c>
      <c r="C20" s="23" t="n"/>
      <c r="D20" s="23" t="n"/>
      <c r="E20" s="23" t="n"/>
      <c r="F20" s="23" t="n"/>
      <c r="G20" s="24" t="n"/>
    </row>
    <row r="21">
      <c r="B21" s="25" t="inlineStr">
        <is>
          <t>Arrendatario/a</t>
        </is>
      </c>
      <c r="C21" s="25" t="inlineStr">
        <is>
          <t>Renta Mensual (€)</t>
        </is>
      </c>
      <c r="D21" s="25" t="inlineStr">
        <is>
          <t>Gastos Comunes (€)</t>
        </is>
      </c>
      <c r="E21" s="25" t="inlineStr">
        <is>
          <t>Estado Contrato</t>
        </is>
      </c>
    </row>
    <row r="22">
      <c r="B22" s="5" t="inlineStr">
        <is>
          <t>María García</t>
        </is>
      </c>
      <c r="C22" s="35">
        <f>Contrato_Alquiler!L4</f>
        <v/>
      </c>
      <c r="D22" s="35">
        <f>Contrato_Alquiler!O4</f>
        <v/>
      </c>
      <c r="E22" s="3">
        <f>Contrato_Alquiler!S4</f>
        <v/>
      </c>
    </row>
    <row r="23">
      <c r="B23" s="11" t="inlineStr">
        <is>
          <t>Antonio López</t>
        </is>
      </c>
      <c r="C23" s="36">
        <f>Contrato_Alquiler!L5</f>
        <v/>
      </c>
      <c r="D23" s="36">
        <f>Contrato_Alquiler!O5</f>
        <v/>
      </c>
      <c r="E23" s="10">
        <f>Contrato_Alquiler!S5</f>
        <v/>
      </c>
    </row>
    <row r="24">
      <c r="B24" s="5" t="inlineStr">
        <is>
          <t>Carmen Ruiz</t>
        </is>
      </c>
      <c r="C24" s="35">
        <f>Contrato_Alquiler!L6</f>
        <v/>
      </c>
      <c r="D24" s="35">
        <f>Contrato_Alquiler!O6</f>
        <v/>
      </c>
      <c r="E24" s="3">
        <f>Contrato_Alquiler!S6</f>
        <v/>
      </c>
    </row>
    <row r="25">
      <c r="B25" s="11" t="inlineStr">
        <is>
          <t>José Martínez</t>
        </is>
      </c>
      <c r="C25" s="36">
        <f>Contrato_Alquiler!L7</f>
        <v/>
      </c>
      <c r="D25" s="36">
        <f>Contrato_Alquiler!O7</f>
        <v/>
      </c>
      <c r="E25" s="10">
        <f>Contrato_Alquiler!S7</f>
        <v/>
      </c>
    </row>
    <row r="26">
      <c r="B26" s="5" t="inlineStr">
        <is>
          <t>Laura Fernández</t>
        </is>
      </c>
      <c r="C26" s="35">
        <f>Contrato_Alquiler!L8</f>
        <v/>
      </c>
      <c r="D26" s="35">
        <f>Contrato_Alquiler!O8</f>
        <v/>
      </c>
      <c r="E26" s="3">
        <f>Contrato_Alquiler!S8</f>
        <v/>
      </c>
    </row>
    <row r="27">
      <c r="B27" s="11" t="inlineStr">
        <is>
          <t>Manuel Sánchez</t>
        </is>
      </c>
      <c r="C27" s="36">
        <f>Contrato_Alquiler!L9</f>
        <v/>
      </c>
      <c r="D27" s="36">
        <f>Contrato_Alquiler!O9</f>
        <v/>
      </c>
      <c r="E27" s="10">
        <f>Contrato_Alquiler!S9</f>
        <v/>
      </c>
    </row>
    <row r="28">
      <c r="B28" s="5" t="inlineStr">
        <is>
          <t>Ana Torres</t>
        </is>
      </c>
      <c r="C28" s="35">
        <f>Contrato_Alquiler!L10</f>
        <v/>
      </c>
      <c r="D28" s="35">
        <f>Contrato_Alquiler!O10</f>
        <v/>
      </c>
      <c r="E28" s="3">
        <f>Contrato_Alquiler!S10</f>
        <v/>
      </c>
    </row>
    <row r="29">
      <c r="B29" s="11" t="inlineStr">
        <is>
          <t>Pablo Romero</t>
        </is>
      </c>
      <c r="C29" s="36">
        <f>Contrato_Alquiler!L11</f>
        <v/>
      </c>
      <c r="D29" s="36">
        <f>Contrato_Alquiler!O11</f>
        <v/>
      </c>
      <c r="E29" s="10">
        <f>Contrato_Alquiler!S11</f>
        <v/>
      </c>
    </row>
    <row r="30">
      <c r="B30" s="5" t="inlineStr">
        <is>
          <t>Elena Gil</t>
        </is>
      </c>
      <c r="C30" s="35">
        <f>Contrato_Alquiler!L12</f>
        <v/>
      </c>
      <c r="D30" s="35">
        <f>Contrato_Alquiler!O12</f>
        <v/>
      </c>
      <c r="E30" s="3">
        <f>Contrato_Alquiler!S12</f>
        <v/>
      </c>
    </row>
    <row r="31"/>
    <row r="32">
      <c r="B32" s="26" t="inlineStr">
        <is>
          <t>Estado</t>
        </is>
      </c>
      <c r="C32" s="26" t="inlineStr">
        <is>
          <t>Contratos</t>
        </is>
      </c>
    </row>
    <row r="33">
      <c r="B33" s="27" t="inlineStr">
        <is>
          <t>Activo</t>
        </is>
      </c>
      <c r="C33" s="27" t="n">
        <v>6</v>
      </c>
    </row>
    <row r="34">
      <c r="B34" s="27" t="inlineStr">
        <is>
          <t>Finalizado</t>
        </is>
      </c>
      <c r="C34" s="27" t="n">
        <v>1</v>
      </c>
    </row>
    <row r="35">
      <c r="B35" s="27" t="inlineStr">
        <is>
          <t>Impagado</t>
        </is>
      </c>
      <c r="C35" s="27" t="n">
        <v>1</v>
      </c>
    </row>
    <row r="36">
      <c r="B36" s="27" t="inlineStr">
        <is>
          <t>Preaviso</t>
        </is>
      </c>
      <c r="C36" s="27" t="n">
        <v>1</v>
      </c>
    </row>
  </sheetData>
  <mergeCells count="3">
    <mergeCell ref="A1:J1"/>
    <mergeCell ref="A3:J3"/>
    <mergeCell ref="B20:G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55" customWidth="1" min="3" max="3"/>
    <col width="20" customWidth="1" min="4" max="4"/>
  </cols>
  <sheetData>
    <row r="1" ht="36" customHeight="1">
      <c r="A1" s="28" t="inlineStr">
        <is>
          <t>INSTRUCCIONES DE USO — CONTRATO DE ALQUILER DE HABITACIÓN EN PISO COMPARTIDO</t>
        </is>
      </c>
      <c r="B1" s="23" t="n"/>
      <c r="C1" s="23" t="n"/>
      <c r="D1" s="24" t="n"/>
    </row>
    <row r="2"/>
    <row r="3">
      <c r="B3" s="29" t="inlineStr">
        <is>
          <t>1. CÓMO INTRODUCIR NUEVOS CONTRATOS</t>
        </is>
      </c>
      <c r="C3" s="23" t="n"/>
      <c r="D3" s="24" t="n"/>
    </row>
    <row r="4">
      <c r="B4" s="17" t="inlineStr">
        <is>
          <t>Nº Contrato</t>
        </is>
      </c>
      <c r="C4" s="11" t="inlineStr">
        <is>
          <t>Identificador único del contrato. Formato: HAB-XXX.</t>
        </is>
      </c>
      <c r="D4" s="31" t="inlineStr">
        <is>
          <t>Ej.: HAB-010</t>
        </is>
      </c>
    </row>
    <row r="5">
      <c r="B5" s="17" t="inlineStr">
        <is>
          <t>Fecha Inicio/Fin</t>
        </is>
      </c>
      <c r="C5" s="11" t="inlineStr">
        <is>
          <t>Fechas en formato DD/MM/AAAA. Delimitan la duración del arrendamiento.</t>
        </is>
      </c>
      <c r="D5" s="31" t="inlineStr">
        <is>
          <t>2026</t>
        </is>
      </c>
    </row>
    <row r="6">
      <c r="B6" s="17" t="inlineStr">
        <is>
          <t>Arrendador/a</t>
        </is>
      </c>
      <c r="C6" s="11" t="inlineStr">
        <is>
          <t>Propietario/a o titular del piso. Incluir NIF válido.</t>
        </is>
      </c>
      <c r="D6" s="31" t="inlineStr">
        <is>
          <t>NIF 8 dígitos + letra</t>
        </is>
      </c>
    </row>
    <row r="7">
      <c r="B7" s="17" t="inlineStr">
        <is>
          <t>Arrendatario/a</t>
        </is>
      </c>
      <c r="C7" s="11" t="inlineStr">
        <is>
          <t>Persona que alquila la habitación. DNI o NIE según el caso.</t>
        </is>
      </c>
      <c r="D7" s="31" t="inlineStr">
        <is>
          <t>DNI/NIE</t>
        </is>
      </c>
    </row>
    <row r="8">
      <c r="B8" s="17" t="inlineStr">
        <is>
          <t>Habitación</t>
        </is>
      </c>
      <c r="C8" s="11" t="inlineStr">
        <is>
          <t>Código o nombre de la habitación dentro del piso. Ej.: HAB-A, HAB-B.</t>
        </is>
      </c>
      <c r="D8" s="31" t="inlineStr">
        <is>
          <t>Alfanumérico</t>
        </is>
      </c>
    </row>
    <row r="9">
      <c r="B9" s="17" t="inlineStr">
        <is>
          <t>Dirección / Ciudad</t>
        </is>
      </c>
      <c r="C9" s="11" t="inlineStr">
        <is>
          <t>Dirección completa del inmueble y ciudad. Para contratos con referencia catastral.</t>
        </is>
      </c>
      <c r="D9" s="31" t="inlineStr"/>
    </row>
    <row r="10">
      <c r="B10" s="17" t="inlineStr">
        <is>
          <t>Ref. Catastral</t>
        </is>
      </c>
      <c r="C10" s="11" t="inlineStr">
        <is>
          <t>Código de 20 caracteres alfanuméricos del Catastro español.</t>
        </is>
      </c>
      <c r="D10" s="31" t="inlineStr">
        <is>
          <t>Catastro.meh.es</t>
        </is>
      </c>
    </row>
    <row r="11">
      <c r="B11" s="30" t="n"/>
      <c r="C11" s="30" t="n"/>
      <c r="D11" s="30" t="n"/>
    </row>
    <row r="12">
      <c r="B12" s="29" t="inlineStr">
        <is>
          <t>2. CAMPOS DE IMPORTES Y CONDICIONES</t>
        </is>
      </c>
      <c r="C12" s="23" t="n"/>
      <c r="D12" s="24" t="n"/>
    </row>
    <row r="13">
      <c r="B13" s="17" t="inlineStr">
        <is>
          <t>Renta Mensual (€)</t>
        </is>
      </c>
      <c r="C13" s="11" t="inlineStr">
        <is>
          <t>Importe mensual pactado para la habitación, sin incluir gastos comunes.</t>
        </is>
      </c>
      <c r="D13" s="31" t="inlineStr">
        <is>
          <t>Rango típico: 350–650 €</t>
        </is>
      </c>
    </row>
    <row r="14">
      <c r="B14" s="17" t="inlineStr">
        <is>
          <t>Fianza (€)</t>
        </is>
      </c>
      <c r="C14" s="11" t="inlineStr">
        <is>
          <t>Equivalente a 1 mensualidad según LAU. Depositar en organismo autonómico.</t>
        </is>
      </c>
      <c r="D14" s="31" t="inlineStr">
        <is>
          <t>Art. 36 LAU</t>
        </is>
      </c>
    </row>
    <row r="15">
      <c r="B15" s="17" t="inlineStr">
        <is>
          <t>Depósito Adic. (€)</t>
        </is>
      </c>
      <c r="C15" s="11" t="inlineStr">
        <is>
          <t>Depósito adicional pactado entre partes (máx. 2 mensualidades extra).</t>
        </is>
      </c>
      <c r="D15" s="31" t="inlineStr">
        <is>
          <t>Opcional</t>
        </is>
      </c>
    </row>
    <row r="16">
      <c r="B16" s="17" t="inlineStr">
        <is>
          <t>Gastos Comunes (€)</t>
        </is>
      </c>
      <c r="C16" s="11" t="inlineStr">
        <is>
          <t>Parte proporcional de comunidad, basura, u otros gastos compartidos del piso.</t>
        </is>
      </c>
      <c r="D16" s="31" t="inlineStr">
        <is>
          <t>Reparto por acuerdo</t>
        </is>
      </c>
    </row>
    <row r="17">
      <c r="B17" s="17" t="inlineStr">
        <is>
          <t>Suministros</t>
        </is>
      </c>
      <c r="C17" s="11" t="inlineStr">
        <is>
          <t>Indicar 'Sí' si los suministros (luz, agua, gas) están incluidos en la renta.</t>
        </is>
      </c>
      <c r="D17" s="31" t="inlineStr">
        <is>
          <t>Sí / No</t>
        </is>
      </c>
    </row>
    <row r="18">
      <c r="B18" s="17" t="inlineStr">
        <is>
          <t>Reparto Sumin. (%)</t>
        </is>
      </c>
      <c r="C18" s="11" t="inlineStr">
        <is>
          <t>Porcentaje del coste de suministros que asume el arrendatario.</t>
        </is>
      </c>
      <c r="D18" s="31" t="inlineStr">
        <is>
          <t>0–100 %</t>
        </is>
      </c>
    </row>
    <row r="19">
      <c r="B19" s="17" t="inlineStr">
        <is>
          <t>Día de Pago</t>
        </is>
      </c>
      <c r="C19" s="11" t="inlineStr">
        <is>
          <t>Día del mes en que vence el pago de la renta. Habitual: 1 o 5.</t>
        </is>
      </c>
      <c r="D19" s="31" t="inlineStr">
        <is>
          <t>1–31</t>
        </is>
      </c>
    </row>
    <row r="20">
      <c r="B20" s="30" t="n"/>
      <c r="C20" s="30" t="n"/>
      <c r="D20" s="30" t="n"/>
    </row>
    <row r="21">
      <c r="B21" s="29" t="inlineStr">
        <is>
          <t>3. ESTADOS DEL CONTRATO</t>
        </is>
      </c>
      <c r="C21" s="23" t="n"/>
      <c r="D21" s="24" t="n"/>
    </row>
    <row r="22">
      <c r="B22" s="17" t="inlineStr">
        <is>
          <t>Activo</t>
        </is>
      </c>
      <c r="C22" s="11" t="inlineStr">
        <is>
          <t>Contrato en vigor con pagos al corriente.</t>
        </is>
      </c>
      <c r="D22" s="31" t="inlineStr"/>
    </row>
    <row r="23">
      <c r="B23" s="17" t="inlineStr">
        <is>
          <t>Finalizado</t>
        </is>
      </c>
      <c r="C23" s="11" t="inlineStr">
        <is>
          <t>Contrato extinguido por vencimiento o acuerdo.</t>
        </is>
      </c>
      <c r="D23" s="31" t="inlineStr"/>
    </row>
    <row r="24">
      <c r="B24" s="17" t="inlineStr">
        <is>
          <t>Impagado</t>
        </is>
      </c>
      <c r="C24" s="11" t="inlineStr">
        <is>
          <t>Existe deuda pendiente. Se calcula impago acumulado automáticamente.</t>
        </is>
      </c>
      <c r="D24" s="31" t="inlineStr">
        <is>
          <t>⚠ Revisar V.</t>
        </is>
      </c>
    </row>
    <row r="25">
      <c r="B25" s="17" t="inlineStr">
        <is>
          <t>Preaviso</t>
        </is>
      </c>
      <c r="C25" s="11" t="inlineStr">
        <is>
          <t>El arrendatario o arrendador ha notificado su intención de no renovar.</t>
        </is>
      </c>
      <c r="D25" s="31" t="inlineStr">
        <is>
          <t>30 días mínimo</t>
        </is>
      </c>
    </row>
    <row r="26">
      <c r="B26" s="30" t="n"/>
      <c r="C26" s="30" t="n"/>
      <c r="D26" s="30" t="n"/>
    </row>
    <row r="27">
      <c r="B27" s="29" t="inlineStr">
        <is>
          <t>4. FÓRMULAS AUTOMÁTICAS (no editar)</t>
        </is>
      </c>
      <c r="C27" s="23" t="n"/>
      <c r="D27" s="24" t="n"/>
    </row>
    <row r="28">
      <c r="B28" s="17" t="inlineStr">
        <is>
          <t>Meses Abonados (T)</t>
        </is>
      </c>
      <c r="C28" s="11" t="inlineStr">
        <is>
          <t>Calculado con DATEDIF entre fecha de inicio y fecha de fin del contrato.</t>
        </is>
      </c>
      <c r="D28" s="31" t="inlineStr">
        <is>
          <t>Automático</t>
        </is>
      </c>
    </row>
    <row r="29">
      <c r="B29" s="17" t="inlineStr">
        <is>
          <t>Total Cobrado (U)</t>
        </is>
      </c>
      <c r="C29" s="11" t="inlineStr">
        <is>
          <t>Renta mensual × Meses abonados. Estimación de ingresos generados.</t>
        </is>
      </c>
      <c r="D29" s="31" t="inlineStr">
        <is>
          <t>Automático</t>
        </is>
      </c>
    </row>
    <row r="30">
      <c r="B30" s="17" t="inlineStr">
        <is>
          <t>Impago Acum. (V)</t>
        </is>
      </c>
      <c r="C30" s="11" t="inlineStr">
        <is>
          <t>Si estado=Impagado, calcula (renta+gastos) × meses sin pagar.</t>
        </is>
      </c>
      <c r="D30" s="31" t="inlineStr">
        <is>
          <t>Automático</t>
        </is>
      </c>
    </row>
    <row r="31">
      <c r="B31" s="17" t="inlineStr">
        <is>
          <t>Alerta Fianza (W)</t>
        </is>
      </c>
      <c r="C31" s="11" t="inlineStr">
        <is>
          <t>Indica '⚠ Revisar' si la fianza es inferior a la renta mensual pactada.</t>
        </is>
      </c>
      <c r="D31" s="31" t="inlineStr">
        <is>
          <t>Automático</t>
        </is>
      </c>
    </row>
    <row r="32">
      <c r="B32" s="30" t="n"/>
      <c r="C32" s="30" t="n"/>
      <c r="D32" s="30" t="n"/>
    </row>
    <row r="33">
      <c r="B33" s="29" t="inlineStr">
        <is>
          <t>5. NOTAS LEGALES</t>
        </is>
      </c>
      <c r="C33" s="23" t="n"/>
      <c r="D33" s="24" t="n"/>
    </row>
    <row r="34" ht="30" customHeight="1">
      <c r="B34" s="17" t="inlineStr">
        <is>
          <t>LAU — Arrendamiento de habitación</t>
        </is>
      </c>
      <c r="C34" s="11" t="inlineStr">
        <is>
          <t>El alquiler de habitación en piso compartido se rige principalmente por el acuerdo entre partes (Título V LAU). Se recomienda contrato escrito.</t>
        </is>
      </c>
      <c r="D34" s="31" t="inlineStr">
        <is>
          <t>Art. 1.1 LAU</t>
        </is>
      </c>
    </row>
    <row r="35" ht="30" customHeight="1">
      <c r="B35" s="17" t="inlineStr">
        <is>
          <t>Fianza obligatoria</t>
        </is>
      </c>
      <c r="C35" s="11" t="inlineStr">
        <is>
          <t>Para arrendamientos de vivienda (o asimilados), el arrendador debe depositar la fianza en el organismo autonómico correspondiente (IVIMA, INCASÒL, etc.).</t>
        </is>
      </c>
      <c r="D35" s="31" t="inlineStr">
        <is>
          <t>Art. 36.4 LAU</t>
        </is>
      </c>
    </row>
    <row r="36" ht="30" customHeight="1">
      <c r="B36" s="17" t="inlineStr">
        <is>
          <t>Depósito autonómico</t>
        </is>
      </c>
      <c r="C36" s="11" t="inlineStr">
        <is>
          <t>Algunas CC.AA. exigen el depósito de la fianza en un plazo máximo (p.ej. 30 días en Madrid). Comprobar normativa de cada comunidad.</t>
        </is>
      </c>
      <c r="D36" s="31" t="inlineStr">
        <is>
          <t>Ver web de cada CCAA</t>
        </is>
      </c>
    </row>
    <row r="37" ht="30" customHeight="1">
      <c r="B37" s="17" t="inlineStr">
        <is>
          <t>Reparto de suministros</t>
        </is>
      </c>
      <c r="C37" s="11" t="inlineStr">
        <is>
          <t>El reparto de luz, agua y gas entre los inquilinos del piso compartido debe pactarse expresamente y constar en el contrato o acuerdo de convivencia.</t>
        </is>
      </c>
      <c r="D37" s="31" t="inlineStr">
        <is>
          <t>Pacto entre partes</t>
        </is>
      </c>
    </row>
    <row r="38" ht="30" customHeight="1">
      <c r="B38" s="17" t="inlineStr">
        <is>
          <t>Aviso legal</t>
        </is>
      </c>
      <c r="C38" s="11" t="inlineStr">
        <is>
          <t>Este documento es una herramienta de gestión interna. No sustituye el asesoramiento de un abogado ni tiene validez como contrato oficial sin las firmas y formalidades requeridas.</t>
        </is>
      </c>
      <c r="D38" s="31" t="inlineStr">
        <is>
          <t>⚠ Uso interno</t>
        </is>
      </c>
    </row>
  </sheetData>
  <mergeCells count="6">
    <mergeCell ref="A1:D1"/>
    <mergeCell ref="B3:D3"/>
    <mergeCell ref="B12:D12"/>
    <mergeCell ref="B21:D21"/>
    <mergeCell ref="B27:D27"/>
    <mergeCell ref="B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2026-06-19T11:41:15Z</dcterms:created>
  <dcterms:modified xmlns:dcterms="http://purl.org/dc/terms/" xmlns:xsi="http://www.w3.org/2001/XMLSchema-instance" xsi:type="dcterms:W3CDTF">2026-06-19T11:41:15Z</dcterms:modified>
</cp:coreProperties>
</file>