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rativa_Pisos" sheetId="1" state="visible" r:id="rId1"/>
    <sheet xmlns:r="http://schemas.openxmlformats.org/officeDocument/2006/relationships" name="Parámetros" sheetId="2" state="visible" r:id="rId2"/>
    <sheet xmlns:r="http://schemas.openxmlformats.org/officeDocument/2006/relationships" name="Resumen" sheetId="3" state="visible" r:id="rId3"/>
    <sheet xmlns:r="http://schemas.openxmlformats.org/officeDocument/2006/relationships" name="Instruccion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.##0,00 &quot;€&quot;"/>
    <numFmt numFmtId="165" formatCode="0,00%"/>
  </numFmts>
  <fonts count="7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475569"/>
      <sz val="9"/>
    </font>
    <font>
      <b val="1"/>
      <color rgb="00FFFFFF"/>
      <sz val="11"/>
    </font>
    <font>
      <sz val="10"/>
    </font>
    <font>
      <b val="1"/>
    </font>
    <font>
      <b val="1"/>
      <color rgb="00FFFFFF"/>
      <sz val="10"/>
    </font>
  </fonts>
  <fills count="7">
    <fill>
      <patternFill/>
    </fill>
    <fill>
      <patternFill patternType="gray125"/>
    </fill>
    <fill>
      <patternFill patternType="solid">
        <fgColor rgb="001E293B"/>
        <bgColor rgb="001E293B"/>
      </patternFill>
    </fill>
    <fill>
      <patternFill patternType="solid">
        <fgColor rgb="00F8FAFC"/>
        <bgColor rgb="00F8FAFC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  <fill>
      <patternFill patternType="solid">
        <fgColor rgb="00C8102E"/>
        <b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164" fontId="4" fillId="3" borderId="1" applyAlignment="1" pivotButton="0" quotePrefix="0" xfId="0">
      <alignment horizontal="center" vertical="center" wrapText="1"/>
    </xf>
    <xf numFmtId="164" fontId="0" fillId="0" borderId="0" pivotButton="0" quotePrefix="0" xfId="0"/>
    <xf numFmtId="164" fontId="0" fillId="4" borderId="0" pivotButton="0" quotePrefix="0" xfId="0"/>
    <xf numFmtId="165" fontId="0" fillId="0" borderId="0" pivotButton="0" quotePrefix="0" xfId="0"/>
    <xf numFmtId="0" fontId="4" fillId="5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left" vertical="center" wrapText="1"/>
    </xf>
    <xf numFmtId="164" fontId="4" fillId="5" borderId="1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left" vertical="center" wrapText="1"/>
    </xf>
    <xf numFmtId="164" fontId="6" fillId="6" borderId="0" pivotButton="0" quotePrefix="0" xfId="0"/>
    <xf numFmtId="165" fontId="6" fillId="6" borderId="0" pivotButton="0" quotePrefix="0" xfId="0"/>
    <xf numFmtId="0" fontId="3" fillId="2" borderId="1" pivotButton="0" quotePrefix="0" xfId="0"/>
    <xf numFmtId="0" fontId="0" fillId="0" borderId="1" applyAlignment="1" pivotButton="0" quotePrefix="0" xfId="0">
      <alignment horizontal="left" vertical="center" wrapText="1"/>
    </xf>
    <xf numFmtId="165" fontId="0" fillId="4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4" borderId="1" applyAlignment="1" pivotButton="0" quotePrefix="0" xfId="0">
      <alignment horizontal="center" vertical="center" wrapText="1"/>
    </xf>
    <xf numFmtId="0" fontId="5" fillId="0" borderId="0" pivotButton="0" quotePrefix="0" xfId="0"/>
    <xf numFmtId="0" fontId="6" fillId="6" borderId="1" pivotButton="0" quotePrefix="0" xfId="0"/>
    <xf numFmtId="0" fontId="0" fillId="3" borderId="1" pivotButton="0" quotePrefix="0" xfId="0"/>
    <xf numFmtId="165" fontId="0" fillId="3" borderId="1" applyAlignment="1" pivotButton="0" quotePrefix="0" xfId="0">
      <alignment horizontal="center" vertical="center" wrapText="1"/>
    </xf>
    <xf numFmtId="0" fontId="0" fillId="5" borderId="1" pivotButton="0" quotePrefix="0" xfId="0"/>
    <xf numFmtId="165" fontId="0" fillId="5" borderId="1" applyAlignment="1" pivotButton="0" quotePrefix="0" xfId="0">
      <alignment horizontal="center" vertical="center" wrapText="1"/>
    </xf>
    <xf numFmtId="0" fontId="5" fillId="3" borderId="1" pivotButton="0" quotePrefix="0" xfId="0"/>
    <xf numFmtId="0" fontId="0" fillId="5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165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6" fillId="6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4">
    <dxf>
      <font>
        <b val="1"/>
        <color rgb="0016A34A"/>
      </font>
      <fill>
        <patternFill patternType="solid">
          <fgColor rgb="00DCFCE7"/>
          <bgColor rgb="00DCFCE7"/>
        </patternFill>
      </fill>
    </dxf>
    <dxf>
      <font>
        <b val="1"/>
        <color rgb="00DC2626"/>
      </font>
      <fill>
        <patternFill patternType="solid">
          <fgColor rgb="00FEE2E2"/>
          <bgColor rgb="00FEE2E2"/>
        </patternFill>
      </fill>
    </dxf>
    <dxf>
      <fill>
        <patternFill patternType="solid">
          <fgColor rgb="00DCFCE7"/>
          <bgColor rgb="00DCFCE7"/>
        </patternFill>
      </fill>
    </dxf>
    <dxf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Precio oferta vs Coste total vs Objetivo por piso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'Comparativa_Pisos'!Q3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'Comparativa_Pisos'!$B$4:$B$12</f>
            </numRef>
          </cat>
          <val>
            <numRef>
              <f>'Comparativa_Pisos'!$Q$4:$Q$12</f>
            </numRef>
          </val>
        </ser>
        <ser>
          <idx val="1"/>
          <order val="1"/>
          <tx>
            <strRef>
              <f>'Comparativa_Pisos'!V3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'Comparativa_Pisos'!$B$4:$B$12</f>
            </numRef>
          </cat>
          <val>
            <numRef>
              <f>'Comparativa_Pisos'!$V$4:$V$12</f>
            </numRef>
          </val>
        </ser>
        <ser>
          <idx val="2"/>
          <order val="2"/>
          <tx>
            <strRef>
              <f>'Comparativa_Pisos'!W3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'Comparativa_Pisos'!$B$4:$B$12</f>
            </numRef>
          </cat>
          <val>
            <numRef>
              <f>'Comparativa_Pisos'!$W$4:$W$12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Inmueble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€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Precio €/m² por inmueble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'Comparativa_Pisos'!R3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'Comparativa_Pisos'!$B$4:$B$12</f>
            </numRef>
          </cat>
          <val>
            <numRef>
              <f>'Comparativa_Pisos'!$R$4:$R$12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Inmueble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€/m²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Distribución de pisos por estado</a:t>
            </a:r>
          </a:p>
        </rich>
      </tx>
    </title>
    <plotArea>
      <pieChart>
        <varyColors val="1"/>
        <ser>
          <idx val="0"/>
          <order val="0"/>
          <tx>
            <strRef>
              <f>'Resumen'!B18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'Resumen'!$A$19:$A$21</f>
            </numRef>
          </cat>
          <val>
            <numRef>
              <f>'Resumen'!$B$19:$B$21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792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21</row>
      <rowOff>0</rowOff>
    </from>
    <ext cx="79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3</col>
      <colOff>0</colOff>
      <row>40</row>
      <rowOff>0</rowOff>
    </from>
    <ext cx="432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0" customWidth="1" min="2" max="2"/>
    <col width="9" customWidth="1" min="3" max="3"/>
    <col width="26" customWidth="1" min="4" max="4"/>
    <col width="12" customWidth="1" min="5" max="5"/>
    <col width="12" customWidth="1" min="6" max="6"/>
    <col width="10" customWidth="1" min="7" max="7"/>
    <col width="10" customWidth="1" min="8" max="8"/>
    <col width="8" customWidth="1" min="9" max="9"/>
    <col width="7" customWidth="1" min="10" max="10"/>
    <col width="8" customWidth="1" min="11" max="11"/>
    <col width="9" customWidth="1" min="12" max="12"/>
    <col width="9" customWidth="1" min="13" max="13"/>
    <col width="9" customWidth="1" min="14" max="14"/>
    <col width="10" customWidth="1" min="15" max="15"/>
    <col width="12" customWidth="1" min="16" max="16"/>
    <col width="14" customWidth="1" min="17" max="17"/>
    <col width="12" customWidth="1" min="18" max="18"/>
    <col width="12" customWidth="1" min="19" max="19"/>
    <col width="13" customWidth="1" min="20" max="20"/>
    <col width="13" customWidth="1" min="21" max="21"/>
    <col width="14" customWidth="1" min="22" max="22"/>
    <col width="14" customWidth="1" min="23" max="23"/>
    <col width="14" customWidth="1" min="24" max="24"/>
    <col width="12" customWidth="1" min="25" max="25"/>
    <col width="12" customWidth="1" min="26" max="26"/>
    <col width="16" customWidth="1" min="27" max="27"/>
    <col width="22" customWidth="1" min="28" max="28"/>
  </cols>
  <sheetData>
    <row r="1" ht="26" customHeight="1">
      <c r="A1" s="1" t="inlineStr">
        <is>
          <t>COMPARATIVA DE PISOS EN COMPRA – ESPAÑA</t>
        </is>
      </c>
    </row>
    <row r="2">
      <c r="A2" s="2" t="inlineStr">
        <is>
          <t>Actualizar Parámetros y añadir filas nuevas a partir de la fila 13. Celdas amarillas = entrada manual.</t>
        </is>
      </c>
    </row>
    <row r="3" ht="40" customHeight="1">
      <c r="A3" s="3" t="inlineStr">
        <is>
          <t>ID</t>
        </is>
      </c>
      <c r="B3" s="3" t="inlineStr">
        <is>
          <t>Inmueble</t>
        </is>
      </c>
      <c r="C3" s="3" t="inlineStr">
        <is>
          <t>Tipo</t>
        </is>
      </c>
      <c r="D3" s="3" t="inlineStr">
        <is>
          <t>Dirección</t>
        </is>
      </c>
      <c r="E3" s="3" t="inlineStr">
        <is>
          <t>Localidad</t>
        </is>
      </c>
      <c r="F3" s="3" t="inlineStr">
        <is>
          <t>Provincia</t>
        </is>
      </c>
      <c r="G3" s="3" t="inlineStr">
        <is>
          <t>Superficie útil (m²)</t>
        </is>
      </c>
      <c r="H3" s="3" t="inlineStr">
        <is>
          <t>Superficie construida (m²)</t>
        </is>
      </c>
      <c r="I3" s="3" t="inlineStr">
        <is>
          <t>Habitaciones</t>
        </is>
      </c>
      <c r="J3" s="3" t="inlineStr">
        <is>
          <t>Baños</t>
        </is>
      </c>
      <c r="K3" s="3" t="inlineStr">
        <is>
          <t>Planta</t>
        </is>
      </c>
      <c r="L3" s="3" t="inlineStr">
        <is>
          <t>Ascensor (Sí/No)</t>
        </is>
      </c>
      <c r="M3" s="3" t="inlineStr">
        <is>
          <t>Garaje (Sí/No)</t>
        </is>
      </c>
      <c r="N3" s="3" t="inlineStr">
        <is>
          <t>Trastero (Sí/No)</t>
        </is>
      </c>
      <c r="O3" s="3" t="inlineStr">
        <is>
          <t>Año construcción</t>
        </is>
      </c>
      <c r="P3" s="3" t="inlineStr">
        <is>
          <t>Estado</t>
        </is>
      </c>
      <c r="Q3" s="3" t="inlineStr">
        <is>
          <t>Precio oferta (€)</t>
        </is>
      </c>
      <c r="R3" s="3" t="inlineStr">
        <is>
          <t>Precio €/m²</t>
        </is>
      </c>
      <c r="S3" s="3" t="inlineStr">
        <is>
          <t>ITP estimado (€)</t>
        </is>
      </c>
      <c r="T3" s="3" t="inlineStr">
        <is>
          <t>Gastos notariales y registro (€)</t>
        </is>
      </c>
      <c r="U3" s="3" t="inlineStr">
        <is>
          <t>Reformas estimadas (€)</t>
        </is>
      </c>
      <c r="V3" s="3" t="inlineStr">
        <is>
          <t>Coste total compra (€)</t>
        </is>
      </c>
      <c r="W3" s="3" t="inlineStr">
        <is>
          <t>Precio máximo objetivo (€)</t>
        </is>
      </c>
      <c r="X3" s="3" t="inlineStr">
        <is>
          <t>Desviación vs objetivo (€)</t>
        </is>
      </c>
      <c r="Y3" s="3" t="inlineStr">
        <is>
          <t>Desviación vs objetivo (%)</t>
        </is>
      </c>
      <c r="Z3" s="3" t="inlineStr">
        <is>
          <t>Rentabilidad bruta anual estimada (%)</t>
        </is>
      </c>
      <c r="AA3" s="3" t="inlineStr">
        <is>
          <t>Estado objetivo</t>
        </is>
      </c>
      <c r="AB3" s="3" t="inlineStr">
        <is>
          <t>Observaciones</t>
        </is>
      </c>
    </row>
    <row r="4">
      <c r="A4" s="4" t="inlineStr">
        <is>
          <t>ID1</t>
        </is>
      </c>
      <c r="B4" s="5" t="inlineStr">
        <is>
          <t>Ático Calle Mayor</t>
        </is>
      </c>
      <c r="C4" s="4" t="inlineStr">
        <is>
          <t>Piso</t>
        </is>
      </c>
      <c r="D4" s="5" t="inlineStr">
        <is>
          <t>Calle Mayor 12 3ºB</t>
        </is>
      </c>
      <c r="E4" s="4" t="inlineStr">
        <is>
          <t>Madrid</t>
        </is>
      </c>
      <c r="F4" s="4" t="inlineStr">
        <is>
          <t>Madrid</t>
        </is>
      </c>
      <c r="G4" s="4" t="n">
        <v>78</v>
      </c>
      <c r="H4" s="4" t="n">
        <v>85</v>
      </c>
      <c r="I4" s="4" t="n">
        <v>2</v>
      </c>
      <c r="J4" s="4" t="n">
        <v>1</v>
      </c>
      <c r="K4" s="4" t="inlineStr">
        <is>
          <t>3ª</t>
        </is>
      </c>
      <c r="L4" s="4" t="inlineStr">
        <is>
          <t>Sí</t>
        </is>
      </c>
      <c r="M4" s="4" t="inlineStr">
        <is>
          <t>No</t>
        </is>
      </c>
      <c r="N4" s="4" t="inlineStr">
        <is>
          <t>No</t>
        </is>
      </c>
      <c r="O4" s="4" t="n">
        <v>1985</v>
      </c>
      <c r="P4" s="4" t="inlineStr">
        <is>
          <t>Buen estado</t>
        </is>
      </c>
      <c r="Q4" s="6" t="n">
        <v>315000</v>
      </c>
      <c r="R4" s="6">
        <f>IFERROR(Q4/G4,0)</f>
        <v/>
      </c>
      <c r="S4" s="7">
        <f>Q4*Parámetros!$B$2</f>
        <v/>
      </c>
      <c r="T4" s="7">
        <f>Parámetros!$B$3</f>
        <v/>
      </c>
      <c r="U4" s="7">
        <f>IF(P4="A reformar",H4*Parámetros!$B$4,0)</f>
        <v/>
      </c>
      <c r="V4" s="7">
        <f>Q4+S4+T4+U4</f>
        <v/>
      </c>
      <c r="W4" s="8" t="n">
        <v>320000</v>
      </c>
      <c r="X4" s="7">
        <f>Q4-W4</f>
        <v/>
      </c>
      <c r="Y4" s="9">
        <f>IFERROR(X4/W4,0)</f>
        <v/>
      </c>
      <c r="Z4" s="9">
        <f>IFERROR((G4*Parámetros!$B$5*12)/V4,0)</f>
        <v/>
      </c>
      <c r="AA4">
        <f>IF(X4&lt;=0,"Dentro de objetivo","Fuera de objetivo")</f>
        <v/>
      </c>
      <c r="AB4" t="inlineStr"/>
    </row>
    <row r="5">
      <c r="A5" s="10" t="inlineStr">
        <is>
          <t>ID2</t>
        </is>
      </c>
      <c r="B5" s="11" t="inlineStr">
        <is>
          <t>Piso Diagonal</t>
        </is>
      </c>
      <c r="C5" s="10" t="inlineStr">
        <is>
          <t>Piso</t>
        </is>
      </c>
      <c r="D5" s="11" t="inlineStr">
        <is>
          <t>Av. Diagonal 405</t>
        </is>
      </c>
      <c r="E5" s="10" t="inlineStr">
        <is>
          <t>Barcelona</t>
        </is>
      </c>
      <c r="F5" s="10" t="inlineStr">
        <is>
          <t>Barcelona</t>
        </is>
      </c>
      <c r="G5" s="10" t="n">
        <v>92</v>
      </c>
      <c r="H5" s="10" t="n">
        <v>100</v>
      </c>
      <c r="I5" s="10" t="n">
        <v>3</v>
      </c>
      <c r="J5" s="10" t="n">
        <v>2</v>
      </c>
      <c r="K5" s="10" t="inlineStr">
        <is>
          <t>5ª</t>
        </is>
      </c>
      <c r="L5" s="10" t="inlineStr">
        <is>
          <t>Sí</t>
        </is>
      </c>
      <c r="M5" s="10" t="inlineStr">
        <is>
          <t>Sí</t>
        </is>
      </c>
      <c r="N5" s="10" t="inlineStr">
        <is>
          <t>Sí</t>
        </is>
      </c>
      <c r="O5" s="10" t="n">
        <v>2005</v>
      </c>
      <c r="P5" s="10" t="inlineStr">
        <is>
          <t>Reformado</t>
        </is>
      </c>
      <c r="Q5" s="12" t="n">
        <v>420000</v>
      </c>
      <c r="R5" s="12">
        <f>IFERROR(Q5/G5,0)</f>
        <v/>
      </c>
      <c r="S5" s="7">
        <f>Q5*Parámetros!$B$2</f>
        <v/>
      </c>
      <c r="T5" s="7">
        <f>Parámetros!$B$3</f>
        <v/>
      </c>
      <c r="U5" s="7">
        <f>IF(P5="A reformar",H5*Parámetros!$B$4,0)</f>
        <v/>
      </c>
      <c r="V5" s="7">
        <f>Q5+S5+T5+U5</f>
        <v/>
      </c>
      <c r="W5" s="8" t="n">
        <v>410000</v>
      </c>
      <c r="X5" s="7">
        <f>Q5-W5</f>
        <v/>
      </c>
      <c r="Y5" s="9">
        <f>IFERROR(X5/W5,0)</f>
        <v/>
      </c>
      <c r="Z5" s="9">
        <f>IFERROR((G5*Parámetros!$B$5*12)/V5,0)</f>
        <v/>
      </c>
      <c r="AA5">
        <f>IF(X5&lt;=0,"Dentro de objetivo","Fuera de objetivo")</f>
        <v/>
      </c>
      <c r="AB5" t="inlineStr"/>
    </row>
    <row r="6">
      <c r="A6" s="4" t="inlineStr">
        <is>
          <t>ID3</t>
        </is>
      </c>
      <c r="B6" s="5" t="inlineStr">
        <is>
          <t>Piso Sierpes</t>
        </is>
      </c>
      <c r="C6" s="4" t="inlineStr">
        <is>
          <t>Piso</t>
        </is>
      </c>
      <c r="D6" s="5" t="inlineStr">
        <is>
          <t>Calle Sierpes 8</t>
        </is>
      </c>
      <c r="E6" s="4" t="inlineStr">
        <is>
          <t>Sevilla</t>
        </is>
      </c>
      <c r="F6" s="4" t="inlineStr">
        <is>
          <t>Sevilla</t>
        </is>
      </c>
      <c r="G6" s="4" t="n">
        <v>84</v>
      </c>
      <c r="H6" s="4" t="n">
        <v>90</v>
      </c>
      <c r="I6" s="4" t="n">
        <v>3</v>
      </c>
      <c r="J6" s="4" t="n">
        <v>2</v>
      </c>
      <c r="K6" s="4" t="inlineStr">
        <is>
          <t>2ª</t>
        </is>
      </c>
      <c r="L6" s="4" t="inlineStr">
        <is>
          <t>No</t>
        </is>
      </c>
      <c r="M6" s="4" t="inlineStr">
        <is>
          <t>No</t>
        </is>
      </c>
      <c r="N6" s="4" t="inlineStr">
        <is>
          <t>No</t>
        </is>
      </c>
      <c r="O6" s="4" t="n">
        <v>1970</v>
      </c>
      <c r="P6" s="4" t="inlineStr">
        <is>
          <t>A reformar</t>
        </is>
      </c>
      <c r="Q6" s="6" t="n">
        <v>248000</v>
      </c>
      <c r="R6" s="6">
        <f>IFERROR(Q6/G6,0)</f>
        <v/>
      </c>
      <c r="S6" s="7">
        <f>Q6*Parámetros!$B$2</f>
        <v/>
      </c>
      <c r="T6" s="7">
        <f>Parámetros!$B$3</f>
        <v/>
      </c>
      <c r="U6" s="7">
        <f>IF(P6="A reformar",H6*Parámetros!$B$4,0)</f>
        <v/>
      </c>
      <c r="V6" s="7">
        <f>Q6+S6+T6+U6</f>
        <v/>
      </c>
      <c r="W6" s="8" t="n">
        <v>260000</v>
      </c>
      <c r="X6" s="7">
        <f>Q6-W6</f>
        <v/>
      </c>
      <c r="Y6" s="9">
        <f>IFERROR(X6/W6,0)</f>
        <v/>
      </c>
      <c r="Z6" s="9">
        <f>IFERROR((G6*Parámetros!$B$5*12)/V6,0)</f>
        <v/>
      </c>
      <c r="AA6">
        <f>IF(X6&lt;=0,"Dentro de objetivo","Fuera de objetivo")</f>
        <v/>
      </c>
      <c r="AB6" t="inlineStr"/>
    </row>
    <row r="7">
      <c r="A7" s="10" t="inlineStr">
        <is>
          <t>ID4</t>
        </is>
      </c>
      <c r="B7" s="11" t="inlineStr">
        <is>
          <t>Piso Colón</t>
        </is>
      </c>
      <c r="C7" s="10" t="inlineStr">
        <is>
          <t>Piso</t>
        </is>
      </c>
      <c r="D7" s="11" t="inlineStr">
        <is>
          <t>Calle Colón 22</t>
        </is>
      </c>
      <c r="E7" s="10" t="inlineStr">
        <is>
          <t>Valencia</t>
        </is>
      </c>
      <c r="F7" s="10" t="inlineStr">
        <is>
          <t>Valencia</t>
        </is>
      </c>
      <c r="G7" s="10" t="n">
        <v>70</v>
      </c>
      <c r="H7" s="10" t="n">
        <v>76</v>
      </c>
      <c r="I7" s="10" t="n">
        <v>2</v>
      </c>
      <c r="J7" s="10" t="n">
        <v>1</v>
      </c>
      <c r="K7" s="10" t="inlineStr">
        <is>
          <t>1ª</t>
        </is>
      </c>
      <c r="L7" s="10" t="inlineStr">
        <is>
          <t>Sí</t>
        </is>
      </c>
      <c r="M7" s="10" t="inlineStr">
        <is>
          <t>No</t>
        </is>
      </c>
      <c r="N7" s="10" t="inlineStr">
        <is>
          <t>No</t>
        </is>
      </c>
      <c r="O7" s="10" t="n">
        <v>1990</v>
      </c>
      <c r="P7" s="10" t="inlineStr">
        <is>
          <t>Buen estado</t>
        </is>
      </c>
      <c r="Q7" s="12" t="n">
        <v>235000</v>
      </c>
      <c r="R7" s="12">
        <f>IFERROR(Q7/G7,0)</f>
        <v/>
      </c>
      <c r="S7" s="7">
        <f>Q7*Parámetros!$B$2</f>
        <v/>
      </c>
      <c r="T7" s="7">
        <f>Parámetros!$B$3</f>
        <v/>
      </c>
      <c r="U7" s="7">
        <f>IF(P7="A reformar",H7*Parámetros!$B$4,0)</f>
        <v/>
      </c>
      <c r="V7" s="7">
        <f>Q7+S7+T7+U7</f>
        <v/>
      </c>
      <c r="W7" s="8" t="n">
        <v>230000</v>
      </c>
      <c r="X7" s="7">
        <f>Q7-W7</f>
        <v/>
      </c>
      <c r="Y7" s="9">
        <f>IFERROR(X7/W7,0)</f>
        <v/>
      </c>
      <c r="Z7" s="9">
        <f>IFERROR((G7*Parámetros!$B$5*12)/V7,0)</f>
        <v/>
      </c>
      <c r="AA7">
        <f>IF(X7&lt;=0,"Dentro de objetivo","Fuera de objetivo")</f>
        <v/>
      </c>
      <c r="AB7" t="inlineStr"/>
    </row>
    <row r="8">
      <c r="A8" s="4" t="inlineStr">
        <is>
          <t>ID5</t>
        </is>
      </c>
      <c r="B8" s="5" t="inlineStr">
        <is>
          <t>Piso Castellana</t>
        </is>
      </c>
      <c r="C8" s="4" t="inlineStr">
        <is>
          <t>Piso</t>
        </is>
      </c>
      <c r="D8" s="5" t="inlineStr">
        <is>
          <t>Paseo de la Castellana 120</t>
        </is>
      </c>
      <c r="E8" s="4" t="inlineStr">
        <is>
          <t>Madrid</t>
        </is>
      </c>
      <c r="F8" s="4" t="inlineStr">
        <is>
          <t>Madrid</t>
        </is>
      </c>
      <c r="G8" s="4" t="n">
        <v>110</v>
      </c>
      <c r="H8" s="4" t="n">
        <v>120</v>
      </c>
      <c r="I8" s="4" t="n">
        <v>4</v>
      </c>
      <c r="J8" s="4" t="n">
        <v>2</v>
      </c>
      <c r="K8" s="4" t="inlineStr">
        <is>
          <t>6ª</t>
        </is>
      </c>
      <c r="L8" s="4" t="inlineStr">
        <is>
          <t>Sí</t>
        </is>
      </c>
      <c r="M8" s="4" t="inlineStr">
        <is>
          <t>Sí</t>
        </is>
      </c>
      <c r="N8" s="4" t="inlineStr">
        <is>
          <t>Sí</t>
        </is>
      </c>
      <c r="O8" s="4" t="n">
        <v>2015</v>
      </c>
      <c r="P8" s="4" t="inlineStr">
        <is>
          <t>Reformado</t>
        </is>
      </c>
      <c r="Q8" s="6" t="n">
        <v>690000</v>
      </c>
      <c r="R8" s="6">
        <f>IFERROR(Q8/G8,0)</f>
        <v/>
      </c>
      <c r="S8" s="7">
        <f>Q8*Parámetros!$B$2</f>
        <v/>
      </c>
      <c r="T8" s="7">
        <f>Parámetros!$B$3</f>
        <v/>
      </c>
      <c r="U8" s="7">
        <f>IF(P8="A reformar",H8*Parámetros!$B$4,0)</f>
        <v/>
      </c>
      <c r="V8" s="7">
        <f>Q8+S8+T8+U8</f>
        <v/>
      </c>
      <c r="W8" s="8" t="n">
        <v>650000</v>
      </c>
      <c r="X8" s="7">
        <f>Q8-W8</f>
        <v/>
      </c>
      <c r="Y8" s="9">
        <f>IFERROR(X8/W8,0)</f>
        <v/>
      </c>
      <c r="Z8" s="9">
        <f>IFERROR((G8*Parámetros!$B$5*12)/V8,0)</f>
        <v/>
      </c>
      <c r="AA8">
        <f>IF(X8&lt;=0,"Dentro de objetivo","Fuera de objetivo")</f>
        <v/>
      </c>
      <c r="AB8" t="inlineStr"/>
    </row>
    <row r="9">
      <c r="A9" s="10" t="inlineStr">
        <is>
          <t>ID6</t>
        </is>
      </c>
      <c r="B9" s="11" t="inlineStr">
        <is>
          <t>Piso Rambla Cataluña</t>
        </is>
      </c>
      <c r="C9" s="10" t="inlineStr">
        <is>
          <t>Piso</t>
        </is>
      </c>
      <c r="D9" s="11" t="inlineStr">
        <is>
          <t>Rambla de Cataluña 55</t>
        </is>
      </c>
      <c r="E9" s="10" t="inlineStr">
        <is>
          <t>Barcelona</t>
        </is>
      </c>
      <c r="F9" s="10" t="inlineStr">
        <is>
          <t>Barcelona</t>
        </is>
      </c>
      <c r="G9" s="10" t="n">
        <v>65</v>
      </c>
      <c r="H9" s="10" t="n">
        <v>70</v>
      </c>
      <c r="I9" s="10" t="n">
        <v>2</v>
      </c>
      <c r="J9" s="10" t="n">
        <v>1</v>
      </c>
      <c r="K9" s="10" t="inlineStr">
        <is>
          <t>4ª</t>
        </is>
      </c>
      <c r="L9" s="10" t="inlineStr">
        <is>
          <t>Sí</t>
        </is>
      </c>
      <c r="M9" s="10" t="inlineStr">
        <is>
          <t>No</t>
        </is>
      </c>
      <c r="N9" s="10" t="inlineStr">
        <is>
          <t>No</t>
        </is>
      </c>
      <c r="O9" s="10" t="n">
        <v>1960</v>
      </c>
      <c r="P9" s="10" t="inlineStr">
        <is>
          <t>A reformar</t>
        </is>
      </c>
      <c r="Q9" s="12" t="n">
        <v>295000</v>
      </c>
      <c r="R9" s="12">
        <f>IFERROR(Q9/G9,0)</f>
        <v/>
      </c>
      <c r="S9" s="7">
        <f>Q9*Parámetros!$B$2</f>
        <v/>
      </c>
      <c r="T9" s="7">
        <f>Parámetros!$B$3</f>
        <v/>
      </c>
      <c r="U9" s="7">
        <f>IF(P9="A reformar",H9*Parámetros!$B$4,0)</f>
        <v/>
      </c>
      <c r="V9" s="7">
        <f>Q9+S9+T9+U9</f>
        <v/>
      </c>
      <c r="W9" s="8" t="n">
        <v>280000</v>
      </c>
      <c r="X9" s="7">
        <f>Q9-W9</f>
        <v/>
      </c>
      <c r="Y9" s="9">
        <f>IFERROR(X9/W9,0)</f>
        <v/>
      </c>
      <c r="Z9" s="9">
        <f>IFERROR((G9*Parámetros!$B$5*12)/V9,0)</f>
        <v/>
      </c>
      <c r="AA9">
        <f>IF(X9&lt;=0,"Dentro de objetivo","Fuera de objetivo")</f>
        <v/>
      </c>
      <c r="AB9" t="inlineStr"/>
    </row>
    <row r="10">
      <c r="A10" s="4" t="inlineStr">
        <is>
          <t>ID7</t>
        </is>
      </c>
      <c r="B10" s="5" t="inlineStr">
        <is>
          <t>Piso San Antón</t>
        </is>
      </c>
      <c r="C10" s="4" t="inlineStr">
        <is>
          <t>Piso</t>
        </is>
      </c>
      <c r="D10" s="5" t="inlineStr">
        <is>
          <t>Calle San Antón 15</t>
        </is>
      </c>
      <c r="E10" s="4" t="inlineStr">
        <is>
          <t>Granada</t>
        </is>
      </c>
      <c r="F10" s="4" t="inlineStr">
        <is>
          <t>Granada</t>
        </is>
      </c>
      <c r="G10" s="4" t="n">
        <v>88</v>
      </c>
      <c r="H10" s="4" t="n">
        <v>95</v>
      </c>
      <c r="I10" s="4" t="n">
        <v>3</v>
      </c>
      <c r="J10" s="4" t="n">
        <v>2</v>
      </c>
      <c r="K10" s="4" t="inlineStr">
        <is>
          <t>2ª</t>
        </is>
      </c>
      <c r="L10" s="4" t="inlineStr">
        <is>
          <t>No</t>
        </is>
      </c>
      <c r="M10" s="4" t="inlineStr">
        <is>
          <t>No</t>
        </is>
      </c>
      <c r="N10" s="4" t="inlineStr">
        <is>
          <t>Sí</t>
        </is>
      </c>
      <c r="O10" s="4" t="n">
        <v>1978</v>
      </c>
      <c r="P10" s="4" t="inlineStr">
        <is>
          <t>Buen estado</t>
        </is>
      </c>
      <c r="Q10" s="6" t="n">
        <v>198000</v>
      </c>
      <c r="R10" s="6">
        <f>IFERROR(Q10/G10,0)</f>
        <v/>
      </c>
      <c r="S10" s="7">
        <f>Q10*Parámetros!$B$2</f>
        <v/>
      </c>
      <c r="T10" s="7">
        <f>Parámetros!$B$3</f>
        <v/>
      </c>
      <c r="U10" s="7">
        <f>IF(P10="A reformar",H10*Parámetros!$B$4,0)</f>
        <v/>
      </c>
      <c r="V10" s="7">
        <f>Q10+S10+T10+U10</f>
        <v/>
      </c>
      <c r="W10" s="8" t="n">
        <v>210000</v>
      </c>
      <c r="X10" s="7">
        <f>Q10-W10</f>
        <v/>
      </c>
      <c r="Y10" s="9">
        <f>IFERROR(X10/W10,0)</f>
        <v/>
      </c>
      <c r="Z10" s="9">
        <f>IFERROR((G10*Parámetros!$B$5*12)/V10,0)</f>
        <v/>
      </c>
      <c r="AA10">
        <f>IF(X10&lt;=0,"Dentro de objetivo","Fuera de objetivo")</f>
        <v/>
      </c>
      <c r="AB10" t="inlineStr"/>
    </row>
    <row r="11">
      <c r="A11" s="10" t="inlineStr">
        <is>
          <t>ID8</t>
        </is>
      </c>
      <c r="B11" s="11" t="inlineStr">
        <is>
          <t>Piso Arenal</t>
        </is>
      </c>
      <c r="C11" s="10" t="inlineStr">
        <is>
          <t>Piso</t>
        </is>
      </c>
      <c r="D11" s="11" t="inlineStr">
        <is>
          <t>Calle Arenal 9</t>
        </is>
      </c>
      <c r="E11" s="10" t="inlineStr">
        <is>
          <t>Bilbao</t>
        </is>
      </c>
      <c r="F11" s="10" t="inlineStr">
        <is>
          <t>Bizkaia</t>
        </is>
      </c>
      <c r="G11" s="10" t="n">
        <v>73</v>
      </c>
      <c r="H11" s="10" t="n">
        <v>80</v>
      </c>
      <c r="I11" s="10" t="n">
        <v>2</v>
      </c>
      <c r="J11" s="10" t="n">
        <v>1</v>
      </c>
      <c r="K11" s="10" t="inlineStr">
        <is>
          <t>3ª</t>
        </is>
      </c>
      <c r="L11" s="10" t="inlineStr">
        <is>
          <t>Sí</t>
        </is>
      </c>
      <c r="M11" s="10" t="inlineStr">
        <is>
          <t>Sí</t>
        </is>
      </c>
      <c r="N11" s="10" t="inlineStr">
        <is>
          <t>No</t>
        </is>
      </c>
      <c r="O11" s="10" t="n">
        <v>2000</v>
      </c>
      <c r="P11" s="10" t="inlineStr">
        <is>
          <t>Buen estado</t>
        </is>
      </c>
      <c r="Q11" s="12" t="n">
        <v>265000</v>
      </c>
      <c r="R11" s="12">
        <f>IFERROR(Q11/G11,0)</f>
        <v/>
      </c>
      <c r="S11" s="7">
        <f>Q11*Parámetros!$B$2</f>
        <v/>
      </c>
      <c r="T11" s="7">
        <f>Parámetros!$B$3</f>
        <v/>
      </c>
      <c r="U11" s="7">
        <f>IF(P11="A reformar",H11*Parámetros!$B$4,0)</f>
        <v/>
      </c>
      <c r="V11" s="7">
        <f>Q11+S11+T11+U11</f>
        <v/>
      </c>
      <c r="W11" s="8" t="n">
        <v>260000</v>
      </c>
      <c r="X11" s="7">
        <f>Q11-W11</f>
        <v/>
      </c>
      <c r="Y11" s="9">
        <f>IFERROR(X11/W11,0)</f>
        <v/>
      </c>
      <c r="Z11" s="9">
        <f>IFERROR((G11*Parámetros!$B$5*12)/V11,0)</f>
        <v/>
      </c>
      <c r="AA11">
        <f>IF(X11&lt;=0,"Dentro de objetivo","Fuera de objetivo")</f>
        <v/>
      </c>
      <c r="AB11" t="inlineStr"/>
    </row>
    <row r="12">
      <c r="A12" s="4" t="inlineStr">
        <is>
          <t>ID9</t>
        </is>
      </c>
      <c r="B12" s="5" t="inlineStr">
        <is>
          <t>Piso Constitución</t>
        </is>
      </c>
      <c r="C12" s="4" t="inlineStr">
        <is>
          <t>Piso</t>
        </is>
      </c>
      <c r="D12" s="5" t="inlineStr">
        <is>
          <t>Av. de la Constitución 31</t>
        </is>
      </c>
      <c r="E12" s="4" t="inlineStr">
        <is>
          <t>Málaga</t>
        </is>
      </c>
      <c r="F12" s="4" t="inlineStr">
        <is>
          <t>Málaga</t>
        </is>
      </c>
      <c r="G12" s="4" t="n">
        <v>96</v>
      </c>
      <c r="H12" s="4" t="n">
        <v>105</v>
      </c>
      <c r="I12" s="4" t="n">
        <v>3</v>
      </c>
      <c r="J12" s="4" t="n">
        <v>2</v>
      </c>
      <c r="K12" s="4" t="inlineStr">
        <is>
          <t>1ª</t>
        </is>
      </c>
      <c r="L12" s="4" t="inlineStr">
        <is>
          <t>Sí</t>
        </is>
      </c>
      <c r="M12" s="4" t="inlineStr">
        <is>
          <t>Sí</t>
        </is>
      </c>
      <c r="N12" s="4" t="inlineStr">
        <is>
          <t>Sí</t>
        </is>
      </c>
      <c r="O12" s="4" t="n">
        <v>2010</v>
      </c>
      <c r="P12" s="4" t="inlineStr">
        <is>
          <t>Reformado</t>
        </is>
      </c>
      <c r="Q12" s="6" t="n">
        <v>340000</v>
      </c>
      <c r="R12" s="6">
        <f>IFERROR(Q12/G12,0)</f>
        <v/>
      </c>
      <c r="S12" s="7">
        <f>Q12*Parámetros!$B$2</f>
        <v/>
      </c>
      <c r="T12" s="7">
        <f>Parámetros!$B$3</f>
        <v/>
      </c>
      <c r="U12" s="7">
        <f>IF(P12="A reformar",H12*Parámetros!$B$4,0)</f>
        <v/>
      </c>
      <c r="V12" s="7">
        <f>Q12+S12+T12+U12</f>
        <v/>
      </c>
      <c r="W12" s="8" t="n">
        <v>330000</v>
      </c>
      <c r="X12" s="7">
        <f>Q12-W12</f>
        <v/>
      </c>
      <c r="Y12" s="9">
        <f>IFERROR(X12/W12,0)</f>
        <v/>
      </c>
      <c r="Z12" s="9">
        <f>IFERROR((G12*Parámetros!$B$5*12)/V12,0)</f>
        <v/>
      </c>
      <c r="AA12">
        <f>IF(X12&lt;=0,"Dentro de objetivo","Fuera de objetivo")</f>
        <v/>
      </c>
      <c r="AB12" t="inlineStr"/>
    </row>
    <row r="14">
      <c r="B14" s="13" t="inlineStr">
        <is>
          <t>TOTALES / MEDIAS</t>
        </is>
      </c>
      <c r="Q14" s="14">
        <f>AVERAGE(Q4:Q12)</f>
        <v/>
      </c>
      <c r="R14" s="14">
        <f>AVERAGE(R4:R12)</f>
        <v/>
      </c>
      <c r="V14" s="14">
        <f>AVERAGE(V4:V12)</f>
        <v/>
      </c>
      <c r="Z14" s="15">
        <f>AVERAGE(Z4:Z12)</f>
        <v/>
      </c>
    </row>
  </sheetData>
  <mergeCells count="3">
    <mergeCell ref="A1:AB1"/>
    <mergeCell ref="A2:AB2"/>
    <mergeCell ref="B14:F14"/>
  </mergeCells>
  <conditionalFormatting sqref="AA4:AA12">
    <cfRule type="expression" priority="1" dxfId="0" stopIfTrue="1">
      <formula>AA4="Dentro de objetivo"</formula>
    </cfRule>
    <cfRule type="expression" priority="2" dxfId="1" stopIfTrue="1">
      <formula>AA4="Fuera de objetivo"</formula>
    </cfRule>
  </conditionalFormatting>
  <conditionalFormatting sqref="X4:X12">
    <cfRule type="cellIs" priority="3" operator="lessThan" dxfId="2">
      <formula>0</formula>
    </cfRule>
    <cfRule type="cellIs" priority="4" operator="greaterThanOrEqual" dxfId="3">
      <formula>0</formula>
    </cfRule>
  </conditionalFormatting>
  <conditionalFormatting sqref="Z4:Z12">
    <cfRule type="cellIs" priority="5" operator="greaterThanOrEqual" dxfId="2">
      <formula>0.05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42" customWidth="1" min="1" max="1"/>
    <col width="16" customWidth="1" min="2" max="2"/>
    <col width="16" customWidth="1" min="3" max="3"/>
  </cols>
  <sheetData>
    <row r="1" ht="24" customHeight="1">
      <c r="A1" s="1" t="inlineStr">
        <is>
          <t>PARÁMETROS Y SUPUESTOS</t>
        </is>
      </c>
    </row>
    <row r="3">
      <c r="A3" s="16" t="inlineStr">
        <is>
          <t>Concepto</t>
        </is>
      </c>
      <c r="B3" s="16" t="inlineStr">
        <is>
          <t>Valor</t>
        </is>
      </c>
    </row>
    <row r="4">
      <c r="A4" s="17" t="inlineStr">
        <is>
          <t>Tipo ITP (%) de referencia</t>
        </is>
      </c>
      <c r="B4" s="18" t="n">
        <v>0.08</v>
      </c>
    </row>
    <row r="5">
      <c r="A5" s="17" t="inlineStr">
        <is>
          <t>Gastos notariales y registro estimados (€)</t>
        </is>
      </c>
      <c r="B5" s="19" t="n">
        <v>2200</v>
      </c>
    </row>
    <row r="6">
      <c r="A6" s="17" t="inlineStr">
        <is>
          <t>Reformas por m² (€/m²)</t>
        </is>
      </c>
      <c r="B6" s="19" t="n">
        <v>350</v>
      </c>
    </row>
    <row r="7">
      <c r="A7" s="17" t="inlineStr">
        <is>
          <t>Alquiler medio estimado (€/m²/mes)</t>
        </is>
      </c>
      <c r="B7" s="19" t="n">
        <v>12.5</v>
      </c>
    </row>
    <row r="8">
      <c r="A8" s="17" t="inlineStr">
        <is>
          <t>Umbral de rentabilidad mínima deseada (%)</t>
        </is>
      </c>
      <c r="B8" s="18" t="n">
        <v>0.04</v>
      </c>
    </row>
    <row r="9">
      <c r="A9" s="20" t="inlineStr">
        <is>
          <t>Fecha de actualización de la comparativa</t>
        </is>
      </c>
      <c r="B9" s="21" t="inlineStr">
        <is>
          <t>02/07/2026</t>
        </is>
      </c>
    </row>
    <row r="11">
      <c r="A11" s="22" t="inlineStr">
        <is>
          <t>TABLA DE REFERENCIA ITP POR COMUNIDAD AUTÓNOMA (orientativo)</t>
        </is>
      </c>
    </row>
    <row r="12">
      <c r="A12" s="23" t="inlineStr">
        <is>
          <t>Comunidad Autónoma</t>
        </is>
      </c>
      <c r="B12" s="23" t="inlineStr">
        <is>
          <t>ITP (%)</t>
        </is>
      </c>
    </row>
    <row r="13">
      <c r="A13" s="24" t="inlineStr">
        <is>
          <t>Madrid</t>
        </is>
      </c>
      <c r="B13" s="25" t="n">
        <v>0.06</v>
      </c>
    </row>
    <row r="14">
      <c r="A14" s="26" t="inlineStr">
        <is>
          <t>Cataluña</t>
        </is>
      </c>
      <c r="B14" s="27" t="n">
        <v>0.1</v>
      </c>
    </row>
    <row r="15">
      <c r="A15" s="24" t="inlineStr">
        <is>
          <t>Andalucía</t>
        </is>
      </c>
      <c r="B15" s="25" t="n">
        <v>0.07000000000000001</v>
      </c>
    </row>
    <row r="16">
      <c r="A16" s="26" t="inlineStr">
        <is>
          <t>Comunidad Valenciana</t>
        </is>
      </c>
      <c r="B16" s="27" t="n">
        <v>0.1</v>
      </c>
    </row>
    <row r="17">
      <c r="A17" s="24" t="inlineStr">
        <is>
          <t>País Vasco</t>
        </is>
      </c>
      <c r="B17" s="25" t="n">
        <v>0.04</v>
      </c>
    </row>
  </sheetData>
  <mergeCells count="1">
    <mergeCell ref="A1:C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24" customWidth="1" min="2" max="2"/>
  </cols>
  <sheetData>
    <row r="1" ht="24" customHeight="1">
      <c r="A1" s="1" t="inlineStr">
        <is>
          <t>RESUMEN – DASHBOARD DE COMPARATIVA DE PISOS</t>
        </is>
      </c>
    </row>
    <row r="3">
      <c r="A3" s="28" t="inlineStr">
        <is>
          <t>Nº total de pisos analizados</t>
        </is>
      </c>
      <c r="B3" s="29">
        <f>COUNTA(Comparativa_Pisos!B4:B12)</f>
        <v/>
      </c>
    </row>
    <row r="4">
      <c r="A4" s="28" t="inlineStr">
        <is>
          <t>Precio medio oferta (€)</t>
        </is>
      </c>
      <c r="B4" s="30">
        <f>AVERAGE(Comparativa_Pisos!Q4:Q12)</f>
        <v/>
      </c>
    </row>
    <row r="5">
      <c r="A5" s="28" t="inlineStr">
        <is>
          <t>Precio medio €/m²</t>
        </is>
      </c>
      <c r="B5" s="30">
        <f>AVERAGE(Comparativa_Pisos!R4:R12)</f>
        <v/>
      </c>
    </row>
    <row r="6">
      <c r="A6" s="28" t="inlineStr">
        <is>
          <t>Coste total medio compra (€)</t>
        </is>
      </c>
      <c r="B6" s="30">
        <f>AVERAGE(Comparativa_Pisos!V4:V12)</f>
        <v/>
      </c>
    </row>
    <row r="7">
      <c r="A7" s="28" t="inlineStr">
        <is>
          <t>Nº pisos dentro de objetivo</t>
        </is>
      </c>
      <c r="B7" s="29">
        <f>COUNTIF(Comparativa_Pisos!AA4:AA12,"Dentro de objetivo")</f>
        <v/>
      </c>
    </row>
    <row r="8">
      <c r="A8" s="28" t="inlineStr">
        <is>
          <t>Nº pisos con ascensor</t>
        </is>
      </c>
      <c r="B8" s="29">
        <f>COUNTIF(Comparativa_Pisos!L4:L12,"Sí")</f>
        <v/>
      </c>
    </row>
    <row r="9">
      <c r="A9" s="28" t="inlineStr">
        <is>
          <t>Nº pisos con garaje</t>
        </is>
      </c>
      <c r="B9" s="29">
        <f>COUNTIF(Comparativa_Pisos!M4:M12,"Sí")</f>
        <v/>
      </c>
    </row>
    <row r="10">
      <c r="A10" s="28" t="inlineStr">
        <is>
          <t>Rentabilidad bruta media (%)</t>
        </is>
      </c>
      <c r="B10" s="27">
        <f>AVERAGE(Comparativa_Pisos!Z4:Z12)</f>
        <v/>
      </c>
    </row>
    <row r="12">
      <c r="A12" s="28" t="inlineStr">
        <is>
          <t>% pisos dentro de objetivo</t>
        </is>
      </c>
      <c r="B12" s="31">
        <f>IFERROR(B7/B3,0)</f>
        <v/>
      </c>
    </row>
    <row r="14">
      <c r="A14" s="28" t="inlineStr">
        <is>
          <t>Piso más barato (dirección)</t>
        </is>
      </c>
      <c r="B14" s="32">
        <f>IFERROR(VLOOKUP(MIN(Comparativa_Pisos!Q4:Q12),Comparativa_Pisos!Q4:D12,2,FALSE),"")</f>
        <v/>
      </c>
    </row>
    <row r="15">
      <c r="A15" s="28" t="inlineStr">
        <is>
          <t>Piso con mejor rentabilidad</t>
        </is>
      </c>
      <c r="B15" s="32">
        <f>IFERROR(VLOOKUP(MAX(Comparativa_Pisos!Z4:Z12),Comparativa_Pisos!Z4:B12,1,FALSE),"")</f>
        <v/>
      </c>
    </row>
    <row r="17">
      <c r="A17" s="22" t="inlineStr">
        <is>
          <t>Distribución por estado</t>
        </is>
      </c>
    </row>
    <row r="18">
      <c r="A18" s="23" t="inlineStr">
        <is>
          <t>Estado</t>
        </is>
      </c>
      <c r="B18" s="23" t="inlineStr">
        <is>
          <t>Nº pisos</t>
        </is>
      </c>
    </row>
    <row r="19">
      <c r="A19" s="24" t="inlineStr">
        <is>
          <t>Buen estado</t>
        </is>
      </c>
      <c r="B19" s="33">
        <f>COUNTIF(Comparativa_Pisos!P4:P12,"Buen estado")</f>
        <v/>
      </c>
    </row>
    <row r="20">
      <c r="A20" s="26" t="inlineStr">
        <is>
          <t>A reformar</t>
        </is>
      </c>
      <c r="B20" s="29">
        <f>COUNTIF(Comparativa_Pisos!P4:P12,"A reformar")</f>
        <v/>
      </c>
    </row>
    <row r="21">
      <c r="A21" s="24" t="inlineStr">
        <is>
          <t>Reformado</t>
        </is>
      </c>
      <c r="B21" s="33">
        <f>COUNTIF(Comparativa_Pisos!P4:P12,"Reformado")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 ht="24" customHeight="1">
      <c r="A1" s="1" t="inlineStr">
        <is>
          <t>INSTRUCCIONES DE USO – COMPARATIVA DE PISOS EN COMPRA</t>
        </is>
      </c>
    </row>
    <row r="3" ht="46" customHeight="1">
      <c r="A3" s="34" t="inlineStr">
        <is>
          <t>1. Añadir pisos nuevos</t>
        </is>
      </c>
      <c r="B3" s="35" t="inlineStr">
        <is>
          <t>En la hoja 'Comparativa_Pisos', añade una fila nueva a partir de la fila 13 con los datos del inmueble. Copia las fórmulas de la última fila (columnas R a AA) para que se calculen automáticamente.</t>
        </is>
      </c>
    </row>
    <row r="4" ht="46" customHeight="1">
      <c r="A4" s="34" t="inlineStr">
        <is>
          <t>2. Columnas principales</t>
        </is>
      </c>
      <c r="B4" s="35" t="inlineStr">
        <is>
          <t>Superficie útil/construida, habitaciones, baños, planta, ascensor, garaje y trastero describen el inmueble. Precio oferta es el precio de venta solicitado. Precio máximo objetivo es el precio que tú consideras el límite razonable (celda amarilla, editable).</t>
        </is>
      </c>
    </row>
    <row r="5" ht="46" customHeight="1">
      <c r="A5" s="34" t="inlineStr">
        <is>
          <t>3. Cálculos automáticos</t>
        </is>
      </c>
      <c r="B5" s="35" t="inlineStr">
        <is>
          <t>Precio €/m² = Precio oferta / Superficie útil. ITP estimado, gastos de notaría/registro y reformas se calculan con los supuestos de la hoja 'Parámetros'. Coste total compra = Precio oferta + ITP + Notaría/registro + Reformas.</t>
        </is>
      </c>
    </row>
    <row r="6" ht="46" customHeight="1">
      <c r="A6" s="34" t="inlineStr">
        <is>
          <t>4. Desviación y objetivo</t>
        </is>
      </c>
      <c r="B6" s="35" t="inlineStr">
        <is>
          <t>Desviación vs objetivo (€) = Precio oferta - Precio máximo objetivo. Si es negativa o cero, el piso está 'Dentro de objetivo' (se marca en verde); si es positiva, está 'Fuera de objetivo' (se marca en rojo).</t>
        </is>
      </c>
    </row>
    <row r="7" ht="46" customHeight="1">
      <c r="A7" s="34" t="inlineStr">
        <is>
          <t>5. Rentabilidad bruta</t>
        </is>
      </c>
      <c r="B7" s="35" t="inlineStr">
        <is>
          <t>Rentabilidad bruta anual estimada = (Alquiler mensual estimado x 12) / Coste total de compra, usando el alquiler medio por m² definido en 'Parámetros'.</t>
        </is>
      </c>
    </row>
    <row r="8" ht="46" customHeight="1">
      <c r="A8" s="34" t="inlineStr">
        <is>
          <t>6. Hoja Parámetros</t>
        </is>
      </c>
      <c r="B8" s="35" t="inlineStr">
        <is>
          <t>Ajusta aquí el tipo de ITP, los gastos de notaría/registro, el coste de reforma por m², el alquiler medio estimado y el umbral de rentabilidad mínima deseada. Todos los cálculos de la comparativa dependen de estos valores.</t>
        </is>
      </c>
    </row>
    <row r="9" ht="46" customHeight="1">
      <c r="A9" s="34" t="inlineStr">
        <is>
          <t>7. Hoja Resumen</t>
        </is>
      </c>
      <c r="B9" s="35" t="inlineStr">
        <is>
          <t>Consulta aquí los indicadores clave (KPI): precio medio, coste medio, número de pisos dentro de objetivo, pisos con ascensor/garaje, rentabilidad media, el piso más barato y el de mejor rentabilidad. Incluye gráficos comparativos.</t>
        </is>
      </c>
    </row>
    <row r="10" ht="46" customHeight="1">
      <c r="A10" s="34" t="inlineStr">
        <is>
          <t>8. Antes de comprar, verifica siempre</t>
        </is>
      </c>
      <c r="B10" s="35" t="inlineStr">
        <is>
          <t>El Impuesto de Transmisiones Patrimoniales (ITP) exacto de tu comunidad autónoma, el IBI y los gastos de comunidad, el certificado energético, la nota simple registral (cargas, embargos) y el estado registral del inmueble antes de firmar cualquier compraventa.</t>
        </is>
      </c>
    </row>
  </sheetData>
  <mergeCells count="9">
    <mergeCell ref="A1:B1"/>
    <mergeCell ref="A3"/>
    <mergeCell ref="A4"/>
    <mergeCell ref="A5"/>
    <mergeCell ref="A6"/>
    <mergeCell ref="A7"/>
    <mergeCell ref="A8"/>
    <mergeCell ref="A9"/>
    <mergeCell ref="A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2026-07-02T00:02:42Z</dcterms:created>
  <dcterms:modified xmlns:dcterms="http://purl.org/dc/terms/" xmlns:xsi="http://www.w3.org/2001/XMLSchema-instance" xsi:type="dcterms:W3CDTF">2026-07-02T00:02:42Z</dcterms:modified>
</cp:coreProperties>
</file>