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dor" sheetId="1" state="visible" r:id="rId1"/>
    <sheet xmlns:r="http://schemas.openxmlformats.org/officeDocument/2006/relationships" name="Amortización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0" hidden="1">'Comparador'!$A$8:$Y$17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.##0,00 &quot;€&quot;"/>
    <numFmt numFmtId="165" formatCode="0,00%"/>
    <numFmt numFmtId="166" formatCode="yyyy-mm-dd"/>
    <numFmt numFmtId="167" formatCode="DD/MM/AAAA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1E293B"/>
      <sz val="10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16A34A"/>
      <sz val="10"/>
    </font>
    <font>
      <name val="Calibri"/>
      <b val="1"/>
      <color rgb="00C8102E"/>
      <sz val="10"/>
    </font>
  </fonts>
  <fills count="9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E2E8F0"/>
      </patternFill>
    </fill>
    <fill>
      <patternFill patternType="solid">
        <fgColor rgb="00DCFCE7"/>
      </patternFill>
    </fill>
    <fill>
      <patternFill patternType="solid">
        <fgColor rgb="00C8102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164" fontId="2" fillId="2" borderId="1" applyAlignment="1" pivotButton="0" quotePrefix="0" xfId="0">
      <alignment horizontal="right" vertical="center"/>
    </xf>
    <xf numFmtId="165" fontId="2" fillId="2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2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2" borderId="1" applyAlignment="1" pivotButton="0" quotePrefix="0" xfId="0">
      <alignment horizontal="center" vertical="center" wrapText="1"/>
    </xf>
    <xf numFmtId="165" fontId="4" fillId="2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0" fontId="0" fillId="5" borderId="1" pivotButton="0" quotePrefix="0" xfId="0"/>
    <xf numFmtId="0" fontId="2" fillId="5" borderId="1" pivotButton="0" quotePrefix="0" xfId="0"/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5" fillId="6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5" fillId="0" borderId="1" pivotButton="0" quotePrefix="0" xfId="0"/>
    <xf numFmtId="164" fontId="2" fillId="0" borderId="1" pivotButton="0" quotePrefix="0" xfId="0"/>
    <xf numFmtId="0" fontId="3" fillId="7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right" vertical="center"/>
    </xf>
    <xf numFmtId="167" fontId="4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4" fillId="0" borderId="1" pivotButton="0" quotePrefix="0" xfId="0"/>
    <xf numFmtId="0" fontId="2" fillId="4" borderId="1" applyAlignment="1" pivotButton="0" quotePrefix="0" xfId="0">
      <alignment horizontal="right" vertical="center"/>
    </xf>
    <xf numFmtId="164" fontId="2" fillId="8" borderId="1" applyAlignment="1" pivotButton="0" quotePrefix="0" xfId="0">
      <alignment horizontal="right" vertical="center"/>
    </xf>
    <xf numFmtId="165" fontId="2" fillId="8" borderId="1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wrapText="1"/>
    </xf>
    <xf numFmtId="0" fontId="4" fillId="8" borderId="0" applyAlignment="1" pivotButton="0" quotePrefix="0" xfId="0">
      <alignment horizontal="left" vertical="center" wrapText="1"/>
    </xf>
    <xf numFmtId="0" fontId="1" fillId="0" borderId="0" pivotButton="0" quotePrefix="0" xfId="0"/>
    <xf numFmtId="0" fontId="6" fillId="4" borderId="1" applyAlignment="1" pivotButton="0" quotePrefix="0" xfId="0">
      <alignment vertical="top"/>
    </xf>
    <xf numFmtId="0" fontId="6" fillId="0" borderId="1" applyAlignment="1" pivotButton="0" quotePrefix="0" xfId="0">
      <alignment vertical="top"/>
    </xf>
  </cellXfs>
  <cellStyles count="1">
    <cellStyle name="Normal" xfId="0" builtinId="0" hidden="0"/>
  </cellStyles>
  <dxfs count="2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Evolución del saldo pendiente</a:t>
            </a:r>
          </a:p>
        </rich>
      </tx>
    </title>
    <plotArea>
      <lineChart>
        <grouping val="standard"/>
        <ser>
          <idx val="0"/>
          <order val="0"/>
          <tx>
            <strRef>
              <f>'Amortización'!H5</f>
            </strRef>
          </tx>
          <spPr>
            <a:ln xmlns:a="http://schemas.openxmlformats.org/drawingml/2006/main" w="22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'Amortización'!$A$6:$A$125</f>
            </numRef>
          </cat>
          <val>
            <numRef>
              <f>'Amortización'!$H$6:$H$125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Periodo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(€)</a:t>
                </a:r>
              </a:p>
            </rich>
          </tx>
        </title>
        <numFmt formatCode="#.##0 &quot;€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Cuota mensual inicial por entidad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'Comparador'!O8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'Comparador'!$B$9:$B$17</f>
            </numRef>
          </cat>
          <val>
            <numRef>
              <f>'Comparador'!$O$9:$O$17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Cuota (€)</a:t>
                </a:r>
              </a:p>
            </rich>
          </tx>
        </title>
        <numFmt formatCode="#.##0 &quot;€&quot;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total estimado por oferta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'Comparador'!U8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'Comparador'!$B$9:$B$17</f>
            </numRef>
          </cat>
          <val>
            <numRef>
              <f>'Comparador'!$U$9:$U$17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#.##0 &quot;€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18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612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1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0" customWidth="1" min="2" max="2"/>
    <col width="12" customWidth="1" min="3" max="3"/>
    <col width="16" customWidth="1" min="4" max="4"/>
    <col width="14" customWidth="1" min="5" max="5"/>
    <col width="14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3" customWidth="1" min="19" max="19"/>
    <col width="9" customWidth="1" min="20" max="20"/>
    <col width="15" customWidth="1" min="21" max="21"/>
    <col width="13" customWidth="1" min="22" max="22"/>
    <col width="11" customWidth="1" min="23" max="23"/>
    <col width="10" customWidth="1" min="24" max="24"/>
    <col width="52" customWidth="1" min="25" max="25"/>
  </cols>
  <sheetData>
    <row r="1" ht="28" customHeight="1">
      <c r="A1" s="1" t="inlineStr">
        <is>
          <t>COMPARADOR DE HIPOTECA FIJA Y VARIABLE — SIMULACIÓN 2026</t>
        </is>
      </c>
    </row>
    <row r="3">
      <c r="A3" s="2" t="inlineStr">
        <is>
          <t>Ingresos netos mensuales del hogar:</t>
        </is>
      </c>
      <c r="B3" s="3" t="n">
        <v>3200</v>
      </c>
    </row>
    <row r="4">
      <c r="B4" s="4" t="n">
        <v>0.0215</v>
      </c>
    </row>
    <row r="5">
      <c r="B5" s="4" t="n">
        <v>0.35</v>
      </c>
    </row>
    <row r="6">
      <c r="B6" s="3" t="n">
        <v>75000</v>
      </c>
    </row>
    <row r="8" ht="42" customHeight="1">
      <c r="A8" s="5" t="inlineStr">
        <is>
          <t>ID oferta</t>
        </is>
      </c>
      <c r="B8" s="5" t="inlineStr">
        <is>
          <t>Entidad financiera</t>
        </is>
      </c>
      <c r="C8" s="5" t="inlineStr">
        <is>
          <t>Tipo de hipoteca</t>
        </is>
      </c>
      <c r="D8" s="5" t="inlineStr">
        <is>
          <t>Finalidad</t>
        </is>
      </c>
      <c r="E8" s="5" t="inlineStr">
        <is>
          <t>Precio compraventa (€)</t>
        </is>
      </c>
      <c r="F8" s="5" t="inlineStr">
        <is>
          <t>Importe solicitado (€)</t>
        </is>
      </c>
      <c r="G8" s="5" t="inlineStr">
        <is>
          <t>Financiación (%)</t>
        </is>
      </c>
      <c r="H8" s="5" t="inlineStr">
        <is>
          <t>Plazo (años)</t>
        </is>
      </c>
      <c r="I8" s="5" t="inlineStr">
        <is>
          <t>Tipo fijo nominal (%)</t>
        </is>
      </c>
      <c r="J8" s="5" t="inlineStr">
        <is>
          <t>Euríbor referencia (%)</t>
        </is>
      </c>
      <c r="K8" s="5" t="inlineStr">
        <is>
          <t>Diferencial (%)</t>
        </is>
      </c>
      <c r="L8" s="5" t="inlineStr">
        <is>
          <t>Tipo variable inicial (%)</t>
        </is>
      </c>
      <c r="M8" s="5" t="inlineStr">
        <is>
          <t>Bonificaciones máx. (%)</t>
        </is>
      </c>
      <c r="N8" s="5" t="inlineStr">
        <is>
          <t>Tipo aplicado c/ bonif. (%)</t>
        </is>
      </c>
      <c r="O8" s="5" t="inlineStr">
        <is>
          <t>Cuota inicial (€)</t>
        </is>
      </c>
      <c r="P8" s="5" t="inlineStr">
        <is>
          <t>Cuota sin bonif. (€)</t>
        </is>
      </c>
      <c r="Q8" s="5" t="inlineStr">
        <is>
          <t>Comisión apertura (€)</t>
        </is>
      </c>
      <c r="R8" s="5" t="inlineStr">
        <is>
          <t>Gastos tasación (€)</t>
        </is>
      </c>
      <c r="S8" s="5" t="inlineStr">
        <is>
          <t>Seguros y vinculados/año (€)</t>
        </is>
      </c>
      <c r="T8" s="5" t="inlineStr">
        <is>
          <t>TAE (%)</t>
        </is>
      </c>
      <c r="U8" s="5" t="inlineStr">
        <is>
          <t>Coste total estimado (€)</t>
        </is>
      </c>
      <c r="V8" s="5" t="inlineStr">
        <is>
          <t>Cuota máx. recomendada (€)</t>
        </is>
      </c>
      <c r="W8" s="5" t="inlineStr">
        <is>
          <t>Esfuerzo financiero (%)</t>
        </is>
      </c>
      <c r="X8" s="5" t="inlineStr">
        <is>
          <t>Riesgo de subida</t>
        </is>
      </c>
      <c r="Y8" s="5" t="inlineStr">
        <is>
          <t>Observaciones</t>
        </is>
      </c>
    </row>
    <row r="9">
      <c r="A9" s="6" t="n">
        <v>1</v>
      </c>
      <c r="B9" s="7" t="inlineStr">
        <is>
          <t>Banco Sierra</t>
        </is>
      </c>
      <c r="C9" s="6" t="inlineStr">
        <is>
          <t>Fija</t>
        </is>
      </c>
      <c r="D9" s="6" t="inlineStr">
        <is>
          <t>Vivienda habitual</t>
        </is>
      </c>
      <c r="E9" s="8" t="n">
        <v>265000</v>
      </c>
      <c r="F9" s="8" t="n">
        <v>200000</v>
      </c>
      <c r="G9" s="9">
        <f>IFERROR(F9/E9,0)</f>
        <v/>
      </c>
      <c r="H9" s="10" t="n">
        <v>30</v>
      </c>
      <c r="I9" s="11" t="n">
        <v>0.0295</v>
      </c>
      <c r="J9" s="9" t="n"/>
      <c r="K9" s="9" t="n"/>
      <c r="L9" s="9">
        <f>IF(C9="Variable",N(J9)+N(K9),0)</f>
        <v/>
      </c>
      <c r="M9" s="11" t="n">
        <v>0.006</v>
      </c>
      <c r="N9" s="9">
        <f>IF(C9="Fija",N(I9)-N(M9),N(L9)-N(M9))</f>
        <v/>
      </c>
      <c r="O9" s="12">
        <f>-PMT(N9/12,H9*12,F9)</f>
        <v/>
      </c>
      <c r="P9" s="13">
        <f>-PMT(IF(C9="Fija",N(I9),N(J9)+N(K9))/12,H9*12,F9)</f>
        <v/>
      </c>
      <c r="Q9" s="8" t="n">
        <v>500</v>
      </c>
      <c r="R9" s="8" t="n">
        <v>425</v>
      </c>
      <c r="S9" s="8" t="n">
        <v>480</v>
      </c>
      <c r="T9" s="9">
        <f>N9+0.0035</f>
        <v/>
      </c>
      <c r="U9" s="12">
        <f>O9*H9*12+Q9+R9+S9*H9</f>
        <v/>
      </c>
      <c r="V9" s="13">
        <f>$B$3*$B$5</f>
        <v/>
      </c>
      <c r="W9" s="14">
        <f>IFERROR(O9/$B$3,0)</f>
        <v/>
      </c>
      <c r="X9" s="6">
        <f>IF(C9="Fija","Bajo",IF(N(K9)&lt;=0.015,"Medio","Alto"))</f>
        <v/>
      </c>
      <c r="Y9" s="7" t="inlineStr">
        <is>
          <t>Expediente María García — Calle Mayor 12 3ºB, Madrid. Simulación 15/01/2026</t>
        </is>
      </c>
    </row>
    <row r="10">
      <c r="A10" s="15" t="n">
        <v>2</v>
      </c>
      <c r="B10" s="16" t="inlineStr">
        <is>
          <t>Caja del Sur</t>
        </is>
      </c>
      <c r="C10" s="15" t="inlineStr">
        <is>
          <t>Variable</t>
        </is>
      </c>
      <c r="D10" s="15" t="inlineStr">
        <is>
          <t>Vivienda habitual</t>
        </is>
      </c>
      <c r="E10" s="8" t="n">
        <v>240000</v>
      </c>
      <c r="F10" s="8" t="n">
        <v>180000</v>
      </c>
      <c r="G10" s="17">
        <f>IFERROR(F10/E10,0)</f>
        <v/>
      </c>
      <c r="H10" s="10" t="n">
        <v>25</v>
      </c>
      <c r="I10" s="17" t="n"/>
      <c r="J10" s="11" t="n">
        <v>0.0215</v>
      </c>
      <c r="K10" s="11" t="n">
        <v>0.006</v>
      </c>
      <c r="L10" s="17">
        <f>IF(C10="Variable",N(J10)+N(K10),0)</f>
        <v/>
      </c>
      <c r="M10" s="11" t="n">
        <v>0.0075</v>
      </c>
      <c r="N10" s="17">
        <f>IF(C10="Fija",N(I10)-N(M10),N(L10)-N(M10))</f>
        <v/>
      </c>
      <c r="O10" s="18">
        <f>-PMT(N10/12,H10*12,F10)</f>
        <v/>
      </c>
      <c r="P10" s="19">
        <f>-PMT(IF(C10="Fija",N(I10),N(J10)+N(K10))/12,H10*12,F10)</f>
        <v/>
      </c>
      <c r="Q10" s="8" t="n">
        <v>0</v>
      </c>
      <c r="R10" s="8" t="n">
        <v>380</v>
      </c>
      <c r="S10" s="8" t="n">
        <v>420</v>
      </c>
      <c r="T10" s="17">
        <f>N10+0.0035</f>
        <v/>
      </c>
      <c r="U10" s="18">
        <f>O10*H10*12+Q10+R10+S10*H10</f>
        <v/>
      </c>
      <c r="V10" s="19">
        <f>$B$3*$B$5</f>
        <v/>
      </c>
      <c r="W10" s="20">
        <f>IFERROR(O10/$B$3,0)</f>
        <v/>
      </c>
      <c r="X10" s="15">
        <f>IF(C10="Fija","Bajo",IF(N(K10)&lt;=0.015,"Medio","Alto"))</f>
        <v/>
      </c>
      <c r="Y10" s="16" t="inlineStr">
        <is>
          <t>Expediente Antonio López — Av. Diagonal 405, Barcelona. Simulación 03/02/2026</t>
        </is>
      </c>
    </row>
    <row r="11">
      <c r="A11" s="6" t="n">
        <v>3</v>
      </c>
      <c r="B11" s="7" t="inlineStr">
        <is>
          <t>Banco Levante</t>
        </is>
      </c>
      <c r="C11" s="6" t="inlineStr">
        <is>
          <t>Fija</t>
        </is>
      </c>
      <c r="D11" s="6" t="inlineStr">
        <is>
          <t>Segunda residencia</t>
        </is>
      </c>
      <c r="E11" s="8" t="n">
        <v>300000</v>
      </c>
      <c r="F11" s="8" t="n">
        <v>210000</v>
      </c>
      <c r="G11" s="9">
        <f>IFERROR(F11/E11,0)</f>
        <v/>
      </c>
      <c r="H11" s="10" t="n">
        <v>25</v>
      </c>
      <c r="I11" s="11" t="n">
        <v>0.0345</v>
      </c>
      <c r="J11" s="9" t="n"/>
      <c r="K11" s="9" t="n"/>
      <c r="L11" s="9">
        <f>IF(C11="Variable",N(J11)+N(K11),0)</f>
        <v/>
      </c>
      <c r="M11" s="11" t="n">
        <v>0.005</v>
      </c>
      <c r="N11" s="9">
        <f>IF(C11="Fija",N(I11)-N(M11),N(L11)-N(M11))</f>
        <v/>
      </c>
      <c r="O11" s="12">
        <f>-PMT(N11/12,H11*12,F11)</f>
        <v/>
      </c>
      <c r="P11" s="13">
        <f>-PMT(IF(C11="Fija",N(I11),N(J11)+N(K11))/12,H11*12,F11)</f>
        <v/>
      </c>
      <c r="Q11" s="8" t="n">
        <v>750</v>
      </c>
      <c r="R11" s="8" t="n">
        <v>450</v>
      </c>
      <c r="S11" s="8" t="n">
        <v>520</v>
      </c>
      <c r="T11" s="9">
        <f>N11+0.0035</f>
        <v/>
      </c>
      <c r="U11" s="12">
        <f>O11*H11*12+Q11+R11+S11*H11</f>
        <v/>
      </c>
      <c r="V11" s="13">
        <f>$B$3*$B$5</f>
        <v/>
      </c>
      <c r="W11" s="14">
        <f>IFERROR(O11/$B$3,0)</f>
        <v/>
      </c>
      <c r="X11" s="6">
        <f>IF(C11="Fija","Bajo",IF(N(K11)&lt;=0.015,"Medio","Alto"))</f>
        <v/>
      </c>
      <c r="Y11" s="7" t="inlineStr">
        <is>
          <t>Expediente Carmen Ruiz — Calle Sierpes 8, Sevilla. Simulación 21/02/2026</t>
        </is>
      </c>
    </row>
    <row r="12">
      <c r="A12" s="15" t="n">
        <v>4</v>
      </c>
      <c r="B12" s="16" t="inlineStr">
        <is>
          <t>Entidad del Norte</t>
        </is>
      </c>
      <c r="C12" s="15" t="inlineStr">
        <is>
          <t>Variable</t>
        </is>
      </c>
      <c r="D12" s="15" t="inlineStr">
        <is>
          <t>Vivienda habitual</t>
        </is>
      </c>
      <c r="E12" s="8" t="n">
        <v>220000</v>
      </c>
      <c r="F12" s="8" t="n">
        <v>160000</v>
      </c>
      <c r="G12" s="17">
        <f>IFERROR(F12/E12,0)</f>
        <v/>
      </c>
      <c r="H12" s="10" t="n">
        <v>30</v>
      </c>
      <c r="I12" s="17" t="n"/>
      <c r="J12" s="11" t="n">
        <v>0.0215</v>
      </c>
      <c r="K12" s="11" t="n">
        <v>0.008</v>
      </c>
      <c r="L12" s="17">
        <f>IF(C12="Variable",N(J12)+N(K12),0)</f>
        <v/>
      </c>
      <c r="M12" s="11" t="n">
        <v>0.01</v>
      </c>
      <c r="N12" s="17">
        <f>IF(C12="Fija",N(I12)-N(M12),N(L12)-N(M12))</f>
        <v/>
      </c>
      <c r="O12" s="18">
        <f>-PMT(N12/12,H12*12,F12)</f>
        <v/>
      </c>
      <c r="P12" s="19">
        <f>-PMT(IF(C12="Fija",N(I12),N(J12)+N(K12))/12,H12*12,F12)</f>
        <v/>
      </c>
      <c r="Q12" s="8" t="n">
        <v>400</v>
      </c>
      <c r="R12" s="8" t="n">
        <v>350</v>
      </c>
      <c r="S12" s="8" t="n">
        <v>390</v>
      </c>
      <c r="T12" s="17">
        <f>N12+0.0035</f>
        <v/>
      </c>
      <c r="U12" s="18">
        <f>O12*H12*12+Q12+R12+S12*H12</f>
        <v/>
      </c>
      <c r="V12" s="19">
        <f>$B$3*$B$5</f>
        <v/>
      </c>
      <c r="W12" s="20">
        <f>IFERROR(O12/$B$3,0)</f>
        <v/>
      </c>
      <c r="X12" s="15">
        <f>IF(C12="Fija","Bajo",IF(N(K12)&lt;=0.015,"Medio","Alto"))</f>
        <v/>
      </c>
      <c r="Y12" s="16" t="inlineStr">
        <is>
          <t>Expediente José Martínez — Calle Colón 22, Valencia. Simulación 10/03/2026</t>
        </is>
      </c>
    </row>
    <row r="13">
      <c r="A13" s="6" t="n">
        <v>5</v>
      </c>
      <c r="B13" s="7" t="inlineStr">
        <is>
          <t>Banco Pirenaico</t>
        </is>
      </c>
      <c r="C13" s="6" t="inlineStr">
        <is>
          <t>Fija</t>
        </is>
      </c>
      <c r="D13" s="6" t="inlineStr">
        <is>
          <t>Vivienda habitual</t>
        </is>
      </c>
      <c r="E13" s="8" t="n">
        <v>250000</v>
      </c>
      <c r="F13" s="8" t="n">
        <v>190000</v>
      </c>
      <c r="G13" s="9">
        <f>IFERROR(F13/E13,0)</f>
        <v/>
      </c>
      <c r="H13" s="10" t="n">
        <v>28</v>
      </c>
      <c r="I13" s="11" t="n">
        <v>0.027</v>
      </c>
      <c r="J13" s="9" t="n"/>
      <c r="K13" s="9" t="n"/>
      <c r="L13" s="9">
        <f>IF(C13="Variable",N(J13)+N(K13),0)</f>
        <v/>
      </c>
      <c r="M13" s="11" t="n">
        <v>0.007</v>
      </c>
      <c r="N13" s="9">
        <f>IF(C13="Fija",N(I13)-N(M13),N(L13)-N(M13))</f>
        <v/>
      </c>
      <c r="O13" s="12">
        <f>-PMT(N13/12,H13*12,F13)</f>
        <v/>
      </c>
      <c r="P13" s="13">
        <f>-PMT(IF(C13="Fija",N(I13),N(J13)+N(K13))/12,H13*12,F13)</f>
        <v/>
      </c>
      <c r="Q13" s="8" t="n">
        <v>950</v>
      </c>
      <c r="R13" s="8" t="n">
        <v>410</v>
      </c>
      <c r="S13" s="8" t="n">
        <v>450</v>
      </c>
      <c r="T13" s="9">
        <f>N13+0.0035</f>
        <v/>
      </c>
      <c r="U13" s="12">
        <f>O13*H13*12+Q13+R13+S13*H13</f>
        <v/>
      </c>
      <c r="V13" s="13">
        <f>$B$3*$B$5</f>
        <v/>
      </c>
      <c r="W13" s="14">
        <f>IFERROR(O13/$B$3,0)</f>
        <v/>
      </c>
      <c r="X13" s="6">
        <f>IF(C13="Fija","Bajo",IF(N(K13)&lt;=0.015,"Medio","Alto"))</f>
        <v/>
      </c>
      <c r="Y13" s="7" t="inlineStr">
        <is>
          <t>Expediente Laura Fernández — Gran Vía 45 2ºA, Madrid. Simulación 28/03/2026</t>
        </is>
      </c>
    </row>
    <row r="14">
      <c r="A14" s="15" t="n">
        <v>6</v>
      </c>
      <c r="B14" s="16" t="inlineStr">
        <is>
          <t>Caja Mediterránea</t>
        </is>
      </c>
      <c r="C14" s="15" t="inlineStr">
        <is>
          <t>Variable</t>
        </is>
      </c>
      <c r="D14" s="15" t="inlineStr">
        <is>
          <t>Segunda residencia</t>
        </is>
      </c>
      <c r="E14" s="8" t="n">
        <v>320000</v>
      </c>
      <c r="F14" s="8" t="n">
        <v>240000</v>
      </c>
      <c r="G14" s="17">
        <f>IFERROR(F14/E14,0)</f>
        <v/>
      </c>
      <c r="H14" s="10" t="n">
        <v>30</v>
      </c>
      <c r="I14" s="17" t="n"/>
      <c r="J14" s="11" t="n">
        <v>0.0215</v>
      </c>
      <c r="K14" s="11" t="n">
        <v>0.011</v>
      </c>
      <c r="L14" s="17">
        <f>IF(C14="Variable",N(J14)+N(K14),0)</f>
        <v/>
      </c>
      <c r="M14" s="11" t="n">
        <v>0.008500000000000001</v>
      </c>
      <c r="N14" s="17">
        <f>IF(C14="Fija",N(I14)-N(M14),N(L14)-N(M14))</f>
        <v/>
      </c>
      <c r="O14" s="18">
        <f>-PMT(N14/12,H14*12,F14)</f>
        <v/>
      </c>
      <c r="P14" s="19">
        <f>-PMT(IF(C14="Fija",N(I14),N(J14)+N(K14))/12,H14*12,F14)</f>
        <v/>
      </c>
      <c r="Q14" s="8" t="n">
        <v>1200</v>
      </c>
      <c r="R14" s="8" t="n">
        <v>500</v>
      </c>
      <c r="S14" s="8" t="n">
        <v>610</v>
      </c>
      <c r="T14" s="17">
        <f>N14+0.0035</f>
        <v/>
      </c>
      <c r="U14" s="18">
        <f>O14*H14*12+Q14+R14+S14*H14</f>
        <v/>
      </c>
      <c r="V14" s="19">
        <f>$B$3*$B$5</f>
        <v/>
      </c>
      <c r="W14" s="20">
        <f>IFERROR(O14/$B$3,0)</f>
        <v/>
      </c>
      <c r="X14" s="15">
        <f>IF(C14="Fija","Bajo",IF(N(K14)&lt;=0.015,"Medio","Alto"))</f>
        <v/>
      </c>
      <c r="Y14" s="16" t="inlineStr">
        <is>
          <t>Expediente Manuel Sánchez — Passeig de Gràcia 90, Barcelona. Simulación 15/04/2026</t>
        </is>
      </c>
    </row>
    <row r="15">
      <c r="A15" s="6" t="n">
        <v>7</v>
      </c>
      <c r="B15" s="7" t="inlineStr">
        <is>
          <t>Banco del Ebro</t>
        </is>
      </c>
      <c r="C15" s="6" t="inlineStr">
        <is>
          <t>Fija</t>
        </is>
      </c>
      <c r="D15" s="6" t="inlineStr">
        <is>
          <t>Vivienda habitual</t>
        </is>
      </c>
      <c r="E15" s="8" t="n">
        <v>215000</v>
      </c>
      <c r="F15" s="8" t="n">
        <v>150000</v>
      </c>
      <c r="G15" s="9">
        <f>IFERROR(F15/E15,0)</f>
        <v/>
      </c>
      <c r="H15" s="10" t="n">
        <v>20</v>
      </c>
      <c r="I15" s="11" t="n">
        <v>0.031</v>
      </c>
      <c r="J15" s="9" t="n"/>
      <c r="K15" s="9" t="n"/>
      <c r="L15" s="9">
        <f>IF(C15="Variable",N(J15)+N(K15),0)</f>
        <v/>
      </c>
      <c r="M15" s="11" t="n">
        <v>0.0055</v>
      </c>
      <c r="N15" s="9">
        <f>IF(C15="Fija",N(I15)-N(M15),N(L15)-N(M15))</f>
        <v/>
      </c>
      <c r="O15" s="12">
        <f>-PMT(N15/12,H15*12,F15)</f>
        <v/>
      </c>
      <c r="P15" s="13">
        <f>-PMT(IF(C15="Fija",N(I15),N(J15)+N(K15))/12,H15*12,F15)</f>
        <v/>
      </c>
      <c r="Q15" s="8" t="n">
        <v>600</v>
      </c>
      <c r="R15" s="8" t="n">
        <v>340</v>
      </c>
      <c r="S15" s="8" t="n">
        <v>380</v>
      </c>
      <c r="T15" s="9">
        <f>N15+0.0035</f>
        <v/>
      </c>
      <c r="U15" s="12">
        <f>O15*H15*12+Q15+R15+S15*H15</f>
        <v/>
      </c>
      <c r="V15" s="13">
        <f>$B$3*$B$5</f>
        <v/>
      </c>
      <c r="W15" s="14">
        <f>IFERROR(O15/$B$3,0)</f>
        <v/>
      </c>
      <c r="X15" s="6">
        <f>IF(C15="Fija","Bajo",IF(N(K15)&lt;=0.015,"Medio","Alto"))</f>
        <v/>
      </c>
      <c r="Y15" s="7" t="inlineStr">
        <is>
          <t>Expediente Ana Torres — Calle Feria 33, Sevilla. Simulación 07/05/2026</t>
        </is>
      </c>
    </row>
    <row r="16">
      <c r="A16" s="15" t="n">
        <v>8</v>
      </c>
      <c r="B16" s="16" t="inlineStr">
        <is>
          <t>Financiera Ibérica</t>
        </is>
      </c>
      <c r="C16" s="15" t="inlineStr">
        <is>
          <t>Variable</t>
        </is>
      </c>
      <c r="D16" s="15" t="inlineStr">
        <is>
          <t>Vivienda habitual</t>
        </is>
      </c>
      <c r="E16" s="8" t="n">
        <v>260000</v>
      </c>
      <c r="F16" s="8" t="n">
        <v>195000</v>
      </c>
      <c r="G16" s="17">
        <f>IFERROR(F16/E16,0)</f>
        <v/>
      </c>
      <c r="H16" s="10" t="n">
        <v>27</v>
      </c>
      <c r="I16" s="17" t="n"/>
      <c r="J16" s="11" t="n">
        <v>0.0215</v>
      </c>
      <c r="K16" s="11" t="n">
        <v>0.007</v>
      </c>
      <c r="L16" s="17">
        <f>IF(C16="Variable",N(J16)+N(K16),0)</f>
        <v/>
      </c>
      <c r="M16" s="11" t="n">
        <v>0.0065</v>
      </c>
      <c r="N16" s="17">
        <f>IF(C16="Fija",N(I16)-N(M16),N(L16)-N(M16))</f>
        <v/>
      </c>
      <c r="O16" s="18">
        <f>-PMT(N16/12,H16*12,F16)</f>
        <v/>
      </c>
      <c r="P16" s="19">
        <f>-PMT(IF(C16="Fija",N(I16),N(J16)+N(K16))/12,H16*12,F16)</f>
        <v/>
      </c>
      <c r="Q16" s="8" t="n">
        <v>800</v>
      </c>
      <c r="R16" s="8" t="n">
        <v>395</v>
      </c>
      <c r="S16" s="8" t="n">
        <v>440</v>
      </c>
      <c r="T16" s="17">
        <f>N16+0.0035</f>
        <v/>
      </c>
      <c r="U16" s="18">
        <f>O16*H16*12+Q16+R16+S16*H16</f>
        <v/>
      </c>
      <c r="V16" s="19">
        <f>$B$3*$B$5</f>
        <v/>
      </c>
      <c r="W16" s="20">
        <f>IFERROR(O16/$B$3,0)</f>
        <v/>
      </c>
      <c r="X16" s="15">
        <f>IF(C16="Fija","Bajo",IF(N(K16)&lt;=0.015,"Medio","Alto"))</f>
        <v/>
      </c>
      <c r="Y16" s="16" t="inlineStr">
        <is>
          <t>Expediente Pedro Navarro — Ruzafa 14 1ºC, Valencia. Simulación 02/06/2026</t>
        </is>
      </c>
    </row>
    <row r="17">
      <c r="A17" s="6" t="n">
        <v>9</v>
      </c>
      <c r="B17" s="7" t="inlineStr">
        <is>
          <t>Banco Atlántico</t>
        </is>
      </c>
      <c r="C17" s="6" t="inlineStr">
        <is>
          <t>Fija</t>
        </is>
      </c>
      <c r="D17" s="6" t="inlineStr">
        <is>
          <t>Vivienda habitual</t>
        </is>
      </c>
      <c r="E17" s="8" t="n">
        <v>275000</v>
      </c>
      <c r="F17" s="8" t="n">
        <v>205000</v>
      </c>
      <c r="G17" s="9">
        <f>IFERROR(F17/E17,0)</f>
        <v/>
      </c>
      <c r="H17" s="10" t="n">
        <v>30</v>
      </c>
      <c r="I17" s="11" t="n">
        <v>0.033</v>
      </c>
      <c r="J17" s="9" t="n"/>
      <c r="K17" s="9" t="n"/>
      <c r="L17" s="9">
        <f>IF(C17="Variable",N(J17)+N(K17),0)</f>
        <v/>
      </c>
      <c r="M17" s="11" t="n">
        <v>0.008</v>
      </c>
      <c r="N17" s="9">
        <f>IF(C17="Fija",N(I17)-N(M17),N(L17)-N(M17))</f>
        <v/>
      </c>
      <c r="O17" s="12">
        <f>-PMT(N17/12,H17*12,F17)</f>
        <v/>
      </c>
      <c r="P17" s="13">
        <f>-PMT(IF(C17="Fija",N(I17),N(J17)+N(K17))/12,H17*12,F17)</f>
        <v/>
      </c>
      <c r="Q17" s="8" t="n">
        <v>350</v>
      </c>
      <c r="R17" s="8" t="n">
        <v>430</v>
      </c>
      <c r="S17" s="8" t="n">
        <v>500</v>
      </c>
      <c r="T17" s="9">
        <f>N17+0.0035</f>
        <v/>
      </c>
      <c r="U17" s="12">
        <f>O17*H17*12+Q17+R17+S17*H17</f>
        <v/>
      </c>
      <c r="V17" s="13">
        <f>$B$3*$B$5</f>
        <v/>
      </c>
      <c r="W17" s="14">
        <f>IFERROR(O17/$B$3,0)</f>
        <v/>
      </c>
      <c r="X17" s="6">
        <f>IF(C17="Fija","Bajo",IF(N(K17)&lt;=0.015,"Medio","Alto"))</f>
        <v/>
      </c>
      <c r="Y17" s="7" t="inlineStr">
        <is>
          <t>Expediente Isabel Molina — Calle Serrano 21 4ºD, Madrid. Simulación 20/07/2026</t>
        </is>
      </c>
    </row>
    <row r="18">
      <c r="A18" s="21" t="n"/>
      <c r="B18" s="22" t="inlineStr">
        <is>
          <t>PROMEDIOS / CONTEOS</t>
        </is>
      </c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3">
        <f>AVERAGE(O9:O17)</f>
        <v/>
      </c>
      <c r="P18" s="21" t="n"/>
      <c r="Q18" s="21" t="n"/>
      <c r="R18" s="21" t="n"/>
      <c r="S18" s="21" t="n"/>
      <c r="T18" s="24">
        <f>AVERAGE(T9:T17)</f>
        <v/>
      </c>
      <c r="U18" s="23">
        <f>AVERAGE(U9:U17)</f>
        <v/>
      </c>
      <c r="V18" s="21" t="n"/>
      <c r="W18" s="24">
        <f>AVERAGE(W9:W17)</f>
        <v/>
      </c>
      <c r="X18" s="21" t="n"/>
      <c r="Y18" s="21" t="n"/>
    </row>
    <row r="19">
      <c r="B19" s="2" t="inlineStr">
        <is>
          <t>Ofertas fijas:</t>
        </is>
      </c>
      <c r="C19" s="2">
        <f>COUNTIF(C9:C17,"Fija")</f>
        <v/>
      </c>
    </row>
    <row r="20">
      <c r="B20" s="2" t="inlineStr">
        <is>
          <t>Ofertas variables:</t>
        </is>
      </c>
      <c r="C20" s="2">
        <f>COUNTIF(C9:C17,"Variable")</f>
        <v/>
      </c>
    </row>
    <row r="21">
      <c r="B21" s="2" t="inlineStr">
        <is>
          <t>Mejor oferta por coste total (entidad):</t>
        </is>
      </c>
      <c r="C21" s="25">
        <f>IFERROR(INDEX(B9:B17,MATCH(MIN(U9:U17),U9:U17,0)),"")</f>
        <v/>
      </c>
    </row>
  </sheetData>
  <autoFilter ref="A8:Y17"/>
  <mergeCells count="2">
    <mergeCell ref="A1:Y1"/>
    <mergeCell ref="A3:A6"/>
  </mergeCells>
  <conditionalFormatting sqref="W9:W17">
    <cfRule type="expression" priority="1" dxfId="0" stopIfTrue="1">
      <formula>W9&gt;$B$5</formula>
    </cfRule>
  </conditionalFormatting>
  <conditionalFormatting sqref="U9:U17">
    <cfRule type="expression" priority="2" dxfId="1" stopIfTrue="1">
      <formula>U9=MIN($U$9:$U$17)</formula>
    </cfRule>
  </conditionalFormatting>
  <conditionalFormatting sqref="X9:X17">
    <cfRule type="expression" priority="3" dxfId="0" stopIfTrue="1">
      <formula>X9="Alto"</formula>
    </cfRule>
  </conditionalFormatting>
  <dataValidations count="2">
    <dataValidation sqref="C9:C17" showErrorMessage="1" showInputMessage="1" allowBlank="1" type="list">
      <formula1>"Fija,Variable"</formula1>
    </dataValidation>
    <dataValidation sqref="D9:D17" showErrorMessage="1" showInputMessage="1" allowBlank="1" type="list">
      <formula1>"Vivienda habitual,Segunda residencia"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6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5" customWidth="1" min="3" max="3"/>
    <col width="14" customWidth="1" min="4" max="4"/>
    <col width="12" customWidth="1" min="5" max="5"/>
    <col width="12" customWidth="1" min="6" max="6"/>
    <col width="17" customWidth="1" min="7" max="7"/>
    <col width="15" customWidth="1" min="8" max="8"/>
    <col width="22" customWidth="1" min="9" max="9"/>
  </cols>
  <sheetData>
    <row r="1">
      <c r="A1" s="1" t="inlineStr">
        <is>
          <t>TABLA DE AMORTIZACIÓN — OFERTA SELECCIONADA</t>
        </is>
      </c>
    </row>
    <row r="2">
      <c r="A2" s="2" t="inlineStr">
        <is>
          <t>ID de oferta seleccionada:</t>
        </is>
      </c>
      <c r="B2" s="26" t="n">
        <v>1</v>
      </c>
      <c r="D2" s="2" t="inlineStr">
        <is>
          <t>Plazo (meses):</t>
        </is>
      </c>
      <c r="E2" s="27">
        <f>IFERROR(VLOOKUP($B$2,Comparador!$A$9:$Y$17,8,FALSE)*12,360)</f>
        <v/>
      </c>
    </row>
    <row r="3">
      <c r="A3" s="2" t="inlineStr">
        <is>
          <t>Entidad:</t>
        </is>
      </c>
      <c r="B3" s="28">
        <f>IFERROR(VLOOKUP($B$2,Comparador!$A$9:$Y$17,2,FALSE),"")</f>
        <v/>
      </c>
      <c r="D3" s="2" t="inlineStr">
        <is>
          <t>Importe (€):</t>
        </is>
      </c>
      <c r="E3" s="29">
        <f>IFERROR(VLOOKUP($B$2,Comparador!$A$9:$Y$17,6,FALSE),0)</f>
        <v/>
      </c>
    </row>
    <row r="5" ht="30" customHeight="1">
      <c r="A5" s="5" t="inlineStr">
        <is>
          <t>Periodo</t>
        </is>
      </c>
      <c r="B5" s="5" t="inlineStr">
        <is>
          <t>Fecha de pago</t>
        </is>
      </c>
      <c r="C5" s="5" t="inlineStr">
        <is>
          <t>Saldo inicial (€)</t>
        </is>
      </c>
      <c r="D5" s="5" t="inlineStr">
        <is>
          <t>Tipo anual aplicado (%)</t>
        </is>
      </c>
      <c r="E5" s="5" t="inlineStr">
        <is>
          <t>Cuota (€)</t>
        </is>
      </c>
      <c r="F5" s="5" t="inlineStr">
        <is>
          <t>Intereses (€)</t>
        </is>
      </c>
      <c r="G5" s="5" t="inlineStr">
        <is>
          <t>Amortización capital (€)</t>
        </is>
      </c>
      <c r="H5" s="5" t="inlineStr">
        <is>
          <t>Saldo pendiente (€)</t>
        </is>
      </c>
      <c r="I5" s="30" t="inlineStr">
        <is>
          <t>Escenario</t>
        </is>
      </c>
    </row>
    <row r="6">
      <c r="A6" s="6" t="n">
        <v>1</v>
      </c>
      <c r="B6" s="31" t="n">
        <v>46266</v>
      </c>
      <c r="C6" s="13">
        <f>IFERROR(VLOOKUP($B$2,Comparador!$A$9:$Y$17,6,FALSE),0)</f>
        <v/>
      </c>
      <c r="D6" s="9">
        <f>IF(VLOOKUP($B$2,Comparador!$A$9:$Y$17,3,FALSE)="Variable",IF(A6&lt;=12,N(VLOOKUP($B$2,Comparador!$A$9:$Y$17,14,FALSE)),N(VLOOKUP($B$2,Comparador!$A$9:$Y$17,14,FALSE))+0.01),N(VLOOKUP($B$2,Comparador!$A$9:$Y$17,14,FALSE)))</f>
        <v/>
      </c>
      <c r="E6" s="13">
        <f>IF(A6&gt;$E$2,0,-PMT(D6/12,$E$2,$E$3))</f>
        <v/>
      </c>
      <c r="F6" s="13">
        <f>IF(E6=0,0,C6*D6/12)</f>
        <v/>
      </c>
      <c r="G6" s="13">
        <f>E6-F6</f>
        <v/>
      </c>
      <c r="H6" s="13">
        <f>MAX(0,C6-G6)</f>
        <v/>
      </c>
      <c r="I6" s="15">
        <f>IF(AND(VLOOKUP($B$2,Comparador!$A$9:$Y$17,3,FALSE)="Variable",A6&gt;12),"Escenario Euríbor +1 p.p.","Tipo actual")</f>
        <v/>
      </c>
    </row>
    <row r="7">
      <c r="A7" s="15" t="n">
        <v>2</v>
      </c>
      <c r="B7" s="32">
        <f>EDATE(B6,1)</f>
        <v/>
      </c>
      <c r="C7" s="19">
        <f>H6</f>
        <v/>
      </c>
      <c r="D7" s="17">
        <f>IF(VLOOKUP($B$2,Comparador!$A$9:$Y$17,3,FALSE)="Variable",IF(A7&lt;=12,N(VLOOKUP($B$2,Comparador!$A$9:$Y$17,14,FALSE)),N(VLOOKUP($B$2,Comparador!$A$9:$Y$17,14,FALSE))+0.01),N(VLOOKUP($B$2,Comparador!$A$9:$Y$17,14,FALSE)))</f>
        <v/>
      </c>
      <c r="E7" s="19">
        <f>IF(A7&gt;$E$2,0,-PMT(D7/12,$E$2,$E$3))</f>
        <v/>
      </c>
      <c r="F7" s="19">
        <f>IF(E7=0,0,C7*D7/12)</f>
        <v/>
      </c>
      <c r="G7" s="19">
        <f>E7-F7</f>
        <v/>
      </c>
      <c r="H7" s="19">
        <f>MAX(0,C7-G7)</f>
        <v/>
      </c>
      <c r="I7" s="15">
        <f>IF(AND(VLOOKUP($B$2,Comparador!$A$9:$Y$17,3,FALSE)="Variable",A7&gt;12),"Escenario Euríbor +1 p.p.","Tipo actual")</f>
        <v/>
      </c>
    </row>
    <row r="8">
      <c r="A8" s="6" t="n">
        <v>3</v>
      </c>
      <c r="B8" s="31">
        <f>EDATE(B7,1)</f>
        <v/>
      </c>
      <c r="C8" s="13">
        <f>H7</f>
        <v/>
      </c>
      <c r="D8" s="9">
        <f>IF(VLOOKUP($B$2,Comparador!$A$9:$Y$17,3,FALSE)="Variable",IF(A8&lt;=12,N(VLOOKUP($B$2,Comparador!$A$9:$Y$17,14,FALSE)),N(VLOOKUP($B$2,Comparador!$A$9:$Y$17,14,FALSE))+0.01),N(VLOOKUP($B$2,Comparador!$A$9:$Y$17,14,FALSE)))</f>
        <v/>
      </c>
      <c r="E8" s="13">
        <f>IF(A8&gt;$E$2,0,-PMT(D8/12,$E$2,$E$3))</f>
        <v/>
      </c>
      <c r="F8" s="13">
        <f>IF(E8=0,0,C8*D8/12)</f>
        <v/>
      </c>
      <c r="G8" s="13">
        <f>E8-F8</f>
        <v/>
      </c>
      <c r="H8" s="13">
        <f>MAX(0,C8-G8)</f>
        <v/>
      </c>
      <c r="I8" s="15">
        <f>IF(AND(VLOOKUP($B$2,Comparador!$A$9:$Y$17,3,FALSE)="Variable",A8&gt;12),"Escenario Euríbor +1 p.p.","Tipo actual")</f>
        <v/>
      </c>
    </row>
    <row r="9">
      <c r="A9" s="15" t="n">
        <v>4</v>
      </c>
      <c r="B9" s="32">
        <f>EDATE(B8,1)</f>
        <v/>
      </c>
      <c r="C9" s="19">
        <f>H8</f>
        <v/>
      </c>
      <c r="D9" s="17">
        <f>IF(VLOOKUP($B$2,Comparador!$A$9:$Y$17,3,FALSE)="Variable",IF(A9&lt;=12,N(VLOOKUP($B$2,Comparador!$A$9:$Y$17,14,FALSE)),N(VLOOKUP($B$2,Comparador!$A$9:$Y$17,14,FALSE))+0.01),N(VLOOKUP($B$2,Comparador!$A$9:$Y$17,14,FALSE)))</f>
        <v/>
      </c>
      <c r="E9" s="19">
        <f>IF(A9&gt;$E$2,0,-PMT(D9/12,$E$2,$E$3))</f>
        <v/>
      </c>
      <c r="F9" s="19">
        <f>IF(E9=0,0,C9*D9/12)</f>
        <v/>
      </c>
      <c r="G9" s="19">
        <f>E9-F9</f>
        <v/>
      </c>
      <c r="H9" s="19">
        <f>MAX(0,C9-G9)</f>
        <v/>
      </c>
      <c r="I9" s="15">
        <f>IF(AND(VLOOKUP($B$2,Comparador!$A$9:$Y$17,3,FALSE)="Variable",A9&gt;12),"Escenario Euríbor +1 p.p.","Tipo actual")</f>
        <v/>
      </c>
    </row>
    <row r="10">
      <c r="A10" s="6" t="n">
        <v>5</v>
      </c>
      <c r="B10" s="31">
        <f>EDATE(B9,1)</f>
        <v/>
      </c>
      <c r="C10" s="13">
        <f>H9</f>
        <v/>
      </c>
      <c r="D10" s="9">
        <f>IF(VLOOKUP($B$2,Comparador!$A$9:$Y$17,3,FALSE)="Variable",IF(A10&lt;=12,N(VLOOKUP($B$2,Comparador!$A$9:$Y$17,14,FALSE)),N(VLOOKUP($B$2,Comparador!$A$9:$Y$17,14,FALSE))+0.01),N(VLOOKUP($B$2,Comparador!$A$9:$Y$17,14,FALSE)))</f>
        <v/>
      </c>
      <c r="E10" s="13">
        <f>IF(A10&gt;$E$2,0,-PMT(D10/12,$E$2,$E$3))</f>
        <v/>
      </c>
      <c r="F10" s="13">
        <f>IF(E10=0,0,C10*D10/12)</f>
        <v/>
      </c>
      <c r="G10" s="13">
        <f>E10-F10</f>
        <v/>
      </c>
      <c r="H10" s="13">
        <f>MAX(0,C10-G10)</f>
        <v/>
      </c>
      <c r="I10" s="15">
        <f>IF(AND(VLOOKUP($B$2,Comparador!$A$9:$Y$17,3,FALSE)="Variable",A10&gt;12),"Escenario Euríbor +1 p.p.","Tipo actual")</f>
        <v/>
      </c>
    </row>
    <row r="11">
      <c r="A11" s="15" t="n">
        <v>6</v>
      </c>
      <c r="B11" s="32">
        <f>EDATE(B10,1)</f>
        <v/>
      </c>
      <c r="C11" s="19">
        <f>H10</f>
        <v/>
      </c>
      <c r="D11" s="17">
        <f>IF(VLOOKUP($B$2,Comparador!$A$9:$Y$17,3,FALSE)="Variable",IF(A11&lt;=12,N(VLOOKUP($B$2,Comparador!$A$9:$Y$17,14,FALSE)),N(VLOOKUP($B$2,Comparador!$A$9:$Y$17,14,FALSE))+0.01),N(VLOOKUP($B$2,Comparador!$A$9:$Y$17,14,FALSE)))</f>
        <v/>
      </c>
      <c r="E11" s="19">
        <f>IF(A11&gt;$E$2,0,-PMT(D11/12,$E$2,$E$3))</f>
        <v/>
      </c>
      <c r="F11" s="19">
        <f>IF(E11=0,0,C11*D11/12)</f>
        <v/>
      </c>
      <c r="G11" s="19">
        <f>E11-F11</f>
        <v/>
      </c>
      <c r="H11" s="19">
        <f>MAX(0,C11-G11)</f>
        <v/>
      </c>
      <c r="I11" s="15">
        <f>IF(AND(VLOOKUP($B$2,Comparador!$A$9:$Y$17,3,FALSE)="Variable",A11&gt;12),"Escenario Euríbor +1 p.p.","Tipo actual")</f>
        <v/>
      </c>
    </row>
    <row r="12">
      <c r="A12" s="6" t="n">
        <v>7</v>
      </c>
      <c r="B12" s="31">
        <f>EDATE(B11,1)</f>
        <v/>
      </c>
      <c r="C12" s="13">
        <f>H11</f>
        <v/>
      </c>
      <c r="D12" s="9">
        <f>IF(VLOOKUP($B$2,Comparador!$A$9:$Y$17,3,FALSE)="Variable",IF(A12&lt;=12,N(VLOOKUP($B$2,Comparador!$A$9:$Y$17,14,FALSE)),N(VLOOKUP($B$2,Comparador!$A$9:$Y$17,14,FALSE))+0.01),N(VLOOKUP($B$2,Comparador!$A$9:$Y$17,14,FALSE)))</f>
        <v/>
      </c>
      <c r="E12" s="13">
        <f>IF(A12&gt;$E$2,0,-PMT(D12/12,$E$2,$E$3))</f>
        <v/>
      </c>
      <c r="F12" s="13">
        <f>IF(E12=0,0,C12*D12/12)</f>
        <v/>
      </c>
      <c r="G12" s="13">
        <f>E12-F12</f>
        <v/>
      </c>
      <c r="H12" s="13">
        <f>MAX(0,C12-G12)</f>
        <v/>
      </c>
      <c r="I12" s="15">
        <f>IF(AND(VLOOKUP($B$2,Comparador!$A$9:$Y$17,3,FALSE)="Variable",A12&gt;12),"Escenario Euríbor +1 p.p.","Tipo actual")</f>
        <v/>
      </c>
    </row>
    <row r="13">
      <c r="A13" s="15" t="n">
        <v>8</v>
      </c>
      <c r="B13" s="32">
        <f>EDATE(B12,1)</f>
        <v/>
      </c>
      <c r="C13" s="19">
        <f>H12</f>
        <v/>
      </c>
      <c r="D13" s="17">
        <f>IF(VLOOKUP($B$2,Comparador!$A$9:$Y$17,3,FALSE)="Variable",IF(A13&lt;=12,N(VLOOKUP($B$2,Comparador!$A$9:$Y$17,14,FALSE)),N(VLOOKUP($B$2,Comparador!$A$9:$Y$17,14,FALSE))+0.01),N(VLOOKUP($B$2,Comparador!$A$9:$Y$17,14,FALSE)))</f>
        <v/>
      </c>
      <c r="E13" s="19">
        <f>IF(A13&gt;$E$2,0,-PMT(D13/12,$E$2,$E$3))</f>
        <v/>
      </c>
      <c r="F13" s="19">
        <f>IF(E13=0,0,C13*D13/12)</f>
        <v/>
      </c>
      <c r="G13" s="19">
        <f>E13-F13</f>
        <v/>
      </c>
      <c r="H13" s="19">
        <f>MAX(0,C13-G13)</f>
        <v/>
      </c>
      <c r="I13" s="15">
        <f>IF(AND(VLOOKUP($B$2,Comparador!$A$9:$Y$17,3,FALSE)="Variable",A13&gt;12),"Escenario Euríbor +1 p.p.","Tipo actual")</f>
        <v/>
      </c>
    </row>
    <row r="14">
      <c r="A14" s="6" t="n">
        <v>9</v>
      </c>
      <c r="B14" s="31">
        <f>EDATE(B13,1)</f>
        <v/>
      </c>
      <c r="C14" s="13">
        <f>H13</f>
        <v/>
      </c>
      <c r="D14" s="9">
        <f>IF(VLOOKUP($B$2,Comparador!$A$9:$Y$17,3,FALSE)="Variable",IF(A14&lt;=12,N(VLOOKUP($B$2,Comparador!$A$9:$Y$17,14,FALSE)),N(VLOOKUP($B$2,Comparador!$A$9:$Y$17,14,FALSE))+0.01),N(VLOOKUP($B$2,Comparador!$A$9:$Y$17,14,FALSE)))</f>
        <v/>
      </c>
      <c r="E14" s="13">
        <f>IF(A14&gt;$E$2,0,-PMT(D14/12,$E$2,$E$3))</f>
        <v/>
      </c>
      <c r="F14" s="13">
        <f>IF(E14=0,0,C14*D14/12)</f>
        <v/>
      </c>
      <c r="G14" s="13">
        <f>E14-F14</f>
        <v/>
      </c>
      <c r="H14" s="13">
        <f>MAX(0,C14-G14)</f>
        <v/>
      </c>
      <c r="I14" s="15">
        <f>IF(AND(VLOOKUP($B$2,Comparador!$A$9:$Y$17,3,FALSE)="Variable",A14&gt;12),"Escenario Euríbor +1 p.p.","Tipo actual")</f>
        <v/>
      </c>
    </row>
    <row r="15">
      <c r="A15" s="15" t="n">
        <v>10</v>
      </c>
      <c r="B15" s="32">
        <f>EDATE(B14,1)</f>
        <v/>
      </c>
      <c r="C15" s="19">
        <f>H14</f>
        <v/>
      </c>
      <c r="D15" s="17">
        <f>IF(VLOOKUP($B$2,Comparador!$A$9:$Y$17,3,FALSE)="Variable",IF(A15&lt;=12,N(VLOOKUP($B$2,Comparador!$A$9:$Y$17,14,FALSE)),N(VLOOKUP($B$2,Comparador!$A$9:$Y$17,14,FALSE))+0.01),N(VLOOKUP($B$2,Comparador!$A$9:$Y$17,14,FALSE)))</f>
        <v/>
      </c>
      <c r="E15" s="19">
        <f>IF(A15&gt;$E$2,0,-PMT(D15/12,$E$2,$E$3))</f>
        <v/>
      </c>
      <c r="F15" s="19">
        <f>IF(E15=0,0,C15*D15/12)</f>
        <v/>
      </c>
      <c r="G15" s="19">
        <f>E15-F15</f>
        <v/>
      </c>
      <c r="H15" s="19">
        <f>MAX(0,C15-G15)</f>
        <v/>
      </c>
      <c r="I15" s="15">
        <f>IF(AND(VLOOKUP($B$2,Comparador!$A$9:$Y$17,3,FALSE)="Variable",A15&gt;12),"Escenario Euríbor +1 p.p.","Tipo actual")</f>
        <v/>
      </c>
    </row>
    <row r="16">
      <c r="A16" s="6" t="n">
        <v>11</v>
      </c>
      <c r="B16" s="31">
        <f>EDATE(B15,1)</f>
        <v/>
      </c>
      <c r="C16" s="13">
        <f>H15</f>
        <v/>
      </c>
      <c r="D16" s="9">
        <f>IF(VLOOKUP($B$2,Comparador!$A$9:$Y$17,3,FALSE)="Variable",IF(A16&lt;=12,N(VLOOKUP($B$2,Comparador!$A$9:$Y$17,14,FALSE)),N(VLOOKUP($B$2,Comparador!$A$9:$Y$17,14,FALSE))+0.01),N(VLOOKUP($B$2,Comparador!$A$9:$Y$17,14,FALSE)))</f>
        <v/>
      </c>
      <c r="E16" s="13">
        <f>IF(A16&gt;$E$2,0,-PMT(D16/12,$E$2,$E$3))</f>
        <v/>
      </c>
      <c r="F16" s="13">
        <f>IF(E16=0,0,C16*D16/12)</f>
        <v/>
      </c>
      <c r="G16" s="13">
        <f>E16-F16</f>
        <v/>
      </c>
      <c r="H16" s="13">
        <f>MAX(0,C16-G16)</f>
        <v/>
      </c>
      <c r="I16" s="15">
        <f>IF(AND(VLOOKUP($B$2,Comparador!$A$9:$Y$17,3,FALSE)="Variable",A16&gt;12),"Escenario Euríbor +1 p.p.","Tipo actual")</f>
        <v/>
      </c>
    </row>
    <row r="17">
      <c r="A17" s="15" t="n">
        <v>12</v>
      </c>
      <c r="B17" s="32">
        <f>EDATE(B16,1)</f>
        <v/>
      </c>
      <c r="C17" s="19">
        <f>H16</f>
        <v/>
      </c>
      <c r="D17" s="17">
        <f>IF(VLOOKUP($B$2,Comparador!$A$9:$Y$17,3,FALSE)="Variable",IF(A17&lt;=12,N(VLOOKUP($B$2,Comparador!$A$9:$Y$17,14,FALSE)),N(VLOOKUP($B$2,Comparador!$A$9:$Y$17,14,FALSE))+0.01),N(VLOOKUP($B$2,Comparador!$A$9:$Y$17,14,FALSE)))</f>
        <v/>
      </c>
      <c r="E17" s="19">
        <f>IF(A17&gt;$E$2,0,-PMT(D17/12,$E$2,$E$3))</f>
        <v/>
      </c>
      <c r="F17" s="19">
        <f>IF(E17=0,0,C17*D17/12)</f>
        <v/>
      </c>
      <c r="G17" s="19">
        <f>E17-F17</f>
        <v/>
      </c>
      <c r="H17" s="19">
        <f>MAX(0,C17-G17)</f>
        <v/>
      </c>
      <c r="I17" s="15">
        <f>IF(AND(VLOOKUP($B$2,Comparador!$A$9:$Y$17,3,FALSE)="Variable",A17&gt;12),"Escenario Euríbor +1 p.p.","Tipo actual")</f>
        <v/>
      </c>
    </row>
    <row r="18">
      <c r="A18" s="6" t="n">
        <v>13</v>
      </c>
      <c r="B18" s="31">
        <f>EDATE(B17,1)</f>
        <v/>
      </c>
      <c r="C18" s="13">
        <f>H17</f>
        <v/>
      </c>
      <c r="D18" s="9">
        <f>IF(VLOOKUP($B$2,Comparador!$A$9:$Y$17,3,FALSE)="Variable",IF(A18&lt;=12,N(VLOOKUP($B$2,Comparador!$A$9:$Y$17,14,FALSE)),N(VLOOKUP($B$2,Comparador!$A$9:$Y$17,14,FALSE))+0.01),N(VLOOKUP($B$2,Comparador!$A$9:$Y$17,14,FALSE)))</f>
        <v/>
      </c>
      <c r="E18" s="13">
        <f>IF(A18&gt;$E$2,0,-PMT(D18/12,$E$2,$E$3))</f>
        <v/>
      </c>
      <c r="F18" s="13">
        <f>IF(E18=0,0,C18*D18/12)</f>
        <v/>
      </c>
      <c r="G18" s="13">
        <f>E18-F18</f>
        <v/>
      </c>
      <c r="H18" s="13">
        <f>MAX(0,C18-G18)</f>
        <v/>
      </c>
      <c r="I18" s="15">
        <f>IF(AND(VLOOKUP($B$2,Comparador!$A$9:$Y$17,3,FALSE)="Variable",A18&gt;12),"Escenario Euríbor +1 p.p.","Tipo actual")</f>
        <v/>
      </c>
    </row>
    <row r="19">
      <c r="A19" s="15" t="n">
        <v>14</v>
      </c>
      <c r="B19" s="32">
        <f>EDATE(B18,1)</f>
        <v/>
      </c>
      <c r="C19" s="19">
        <f>H18</f>
        <v/>
      </c>
      <c r="D19" s="17">
        <f>IF(VLOOKUP($B$2,Comparador!$A$9:$Y$17,3,FALSE)="Variable",IF(A19&lt;=12,N(VLOOKUP($B$2,Comparador!$A$9:$Y$17,14,FALSE)),N(VLOOKUP($B$2,Comparador!$A$9:$Y$17,14,FALSE))+0.01),N(VLOOKUP($B$2,Comparador!$A$9:$Y$17,14,FALSE)))</f>
        <v/>
      </c>
      <c r="E19" s="19">
        <f>IF(A19&gt;$E$2,0,-PMT(D19/12,$E$2,$E$3))</f>
        <v/>
      </c>
      <c r="F19" s="19">
        <f>IF(E19=0,0,C19*D19/12)</f>
        <v/>
      </c>
      <c r="G19" s="19">
        <f>E19-F19</f>
        <v/>
      </c>
      <c r="H19" s="19">
        <f>MAX(0,C19-G19)</f>
        <v/>
      </c>
      <c r="I19" s="15">
        <f>IF(AND(VLOOKUP($B$2,Comparador!$A$9:$Y$17,3,FALSE)="Variable",A19&gt;12),"Escenario Euríbor +1 p.p.","Tipo actual")</f>
        <v/>
      </c>
    </row>
    <row r="20">
      <c r="A20" s="6" t="n">
        <v>15</v>
      </c>
      <c r="B20" s="31">
        <f>EDATE(B19,1)</f>
        <v/>
      </c>
      <c r="C20" s="13">
        <f>H19</f>
        <v/>
      </c>
      <c r="D20" s="9">
        <f>IF(VLOOKUP($B$2,Comparador!$A$9:$Y$17,3,FALSE)="Variable",IF(A20&lt;=12,N(VLOOKUP($B$2,Comparador!$A$9:$Y$17,14,FALSE)),N(VLOOKUP($B$2,Comparador!$A$9:$Y$17,14,FALSE))+0.01),N(VLOOKUP($B$2,Comparador!$A$9:$Y$17,14,FALSE)))</f>
        <v/>
      </c>
      <c r="E20" s="13">
        <f>IF(A20&gt;$E$2,0,-PMT(D20/12,$E$2,$E$3))</f>
        <v/>
      </c>
      <c r="F20" s="13">
        <f>IF(E20=0,0,C20*D20/12)</f>
        <v/>
      </c>
      <c r="G20" s="13">
        <f>E20-F20</f>
        <v/>
      </c>
      <c r="H20" s="13">
        <f>MAX(0,C20-G20)</f>
        <v/>
      </c>
      <c r="I20" s="15">
        <f>IF(AND(VLOOKUP($B$2,Comparador!$A$9:$Y$17,3,FALSE)="Variable",A20&gt;12),"Escenario Euríbor +1 p.p.","Tipo actual")</f>
        <v/>
      </c>
    </row>
    <row r="21">
      <c r="A21" s="15" t="n">
        <v>16</v>
      </c>
      <c r="B21" s="32">
        <f>EDATE(B20,1)</f>
        <v/>
      </c>
      <c r="C21" s="19">
        <f>H20</f>
        <v/>
      </c>
      <c r="D21" s="17">
        <f>IF(VLOOKUP($B$2,Comparador!$A$9:$Y$17,3,FALSE)="Variable",IF(A21&lt;=12,N(VLOOKUP($B$2,Comparador!$A$9:$Y$17,14,FALSE)),N(VLOOKUP($B$2,Comparador!$A$9:$Y$17,14,FALSE))+0.01),N(VLOOKUP($B$2,Comparador!$A$9:$Y$17,14,FALSE)))</f>
        <v/>
      </c>
      <c r="E21" s="19">
        <f>IF(A21&gt;$E$2,0,-PMT(D21/12,$E$2,$E$3))</f>
        <v/>
      </c>
      <c r="F21" s="19">
        <f>IF(E21=0,0,C21*D21/12)</f>
        <v/>
      </c>
      <c r="G21" s="19">
        <f>E21-F21</f>
        <v/>
      </c>
      <c r="H21" s="19">
        <f>MAX(0,C21-G21)</f>
        <v/>
      </c>
      <c r="I21" s="15">
        <f>IF(AND(VLOOKUP($B$2,Comparador!$A$9:$Y$17,3,FALSE)="Variable",A21&gt;12),"Escenario Euríbor +1 p.p.","Tipo actual")</f>
        <v/>
      </c>
    </row>
    <row r="22">
      <c r="A22" s="6" t="n">
        <v>17</v>
      </c>
      <c r="B22" s="31">
        <f>EDATE(B21,1)</f>
        <v/>
      </c>
      <c r="C22" s="13">
        <f>H21</f>
        <v/>
      </c>
      <c r="D22" s="9">
        <f>IF(VLOOKUP($B$2,Comparador!$A$9:$Y$17,3,FALSE)="Variable",IF(A22&lt;=12,N(VLOOKUP($B$2,Comparador!$A$9:$Y$17,14,FALSE)),N(VLOOKUP($B$2,Comparador!$A$9:$Y$17,14,FALSE))+0.01),N(VLOOKUP($B$2,Comparador!$A$9:$Y$17,14,FALSE)))</f>
        <v/>
      </c>
      <c r="E22" s="13">
        <f>IF(A22&gt;$E$2,0,-PMT(D22/12,$E$2,$E$3))</f>
        <v/>
      </c>
      <c r="F22" s="13">
        <f>IF(E22=0,0,C22*D22/12)</f>
        <v/>
      </c>
      <c r="G22" s="13">
        <f>E22-F22</f>
        <v/>
      </c>
      <c r="H22" s="13">
        <f>MAX(0,C22-G22)</f>
        <v/>
      </c>
      <c r="I22" s="15">
        <f>IF(AND(VLOOKUP($B$2,Comparador!$A$9:$Y$17,3,FALSE)="Variable",A22&gt;12),"Escenario Euríbor +1 p.p.","Tipo actual")</f>
        <v/>
      </c>
    </row>
    <row r="23">
      <c r="A23" s="15" t="n">
        <v>18</v>
      </c>
      <c r="B23" s="32">
        <f>EDATE(B22,1)</f>
        <v/>
      </c>
      <c r="C23" s="19">
        <f>H22</f>
        <v/>
      </c>
      <c r="D23" s="17">
        <f>IF(VLOOKUP($B$2,Comparador!$A$9:$Y$17,3,FALSE)="Variable",IF(A23&lt;=12,N(VLOOKUP($B$2,Comparador!$A$9:$Y$17,14,FALSE)),N(VLOOKUP($B$2,Comparador!$A$9:$Y$17,14,FALSE))+0.01),N(VLOOKUP($B$2,Comparador!$A$9:$Y$17,14,FALSE)))</f>
        <v/>
      </c>
      <c r="E23" s="19">
        <f>IF(A23&gt;$E$2,0,-PMT(D23/12,$E$2,$E$3))</f>
        <v/>
      </c>
      <c r="F23" s="19">
        <f>IF(E23=0,0,C23*D23/12)</f>
        <v/>
      </c>
      <c r="G23" s="19">
        <f>E23-F23</f>
        <v/>
      </c>
      <c r="H23" s="19">
        <f>MAX(0,C23-G23)</f>
        <v/>
      </c>
      <c r="I23" s="15">
        <f>IF(AND(VLOOKUP($B$2,Comparador!$A$9:$Y$17,3,FALSE)="Variable",A23&gt;12),"Escenario Euríbor +1 p.p.","Tipo actual")</f>
        <v/>
      </c>
    </row>
    <row r="24">
      <c r="A24" s="6" t="n">
        <v>19</v>
      </c>
      <c r="B24" s="31">
        <f>EDATE(B23,1)</f>
        <v/>
      </c>
      <c r="C24" s="13">
        <f>H23</f>
        <v/>
      </c>
      <c r="D24" s="9">
        <f>IF(VLOOKUP($B$2,Comparador!$A$9:$Y$17,3,FALSE)="Variable",IF(A24&lt;=12,N(VLOOKUP($B$2,Comparador!$A$9:$Y$17,14,FALSE)),N(VLOOKUP($B$2,Comparador!$A$9:$Y$17,14,FALSE))+0.01),N(VLOOKUP($B$2,Comparador!$A$9:$Y$17,14,FALSE)))</f>
        <v/>
      </c>
      <c r="E24" s="13">
        <f>IF(A24&gt;$E$2,0,-PMT(D24/12,$E$2,$E$3))</f>
        <v/>
      </c>
      <c r="F24" s="13">
        <f>IF(E24=0,0,C24*D24/12)</f>
        <v/>
      </c>
      <c r="G24" s="13">
        <f>E24-F24</f>
        <v/>
      </c>
      <c r="H24" s="13">
        <f>MAX(0,C24-G24)</f>
        <v/>
      </c>
      <c r="I24" s="15">
        <f>IF(AND(VLOOKUP($B$2,Comparador!$A$9:$Y$17,3,FALSE)="Variable",A24&gt;12),"Escenario Euríbor +1 p.p.","Tipo actual")</f>
        <v/>
      </c>
    </row>
    <row r="25">
      <c r="A25" s="15" t="n">
        <v>20</v>
      </c>
      <c r="B25" s="32">
        <f>EDATE(B24,1)</f>
        <v/>
      </c>
      <c r="C25" s="19">
        <f>H24</f>
        <v/>
      </c>
      <c r="D25" s="17">
        <f>IF(VLOOKUP($B$2,Comparador!$A$9:$Y$17,3,FALSE)="Variable",IF(A25&lt;=12,N(VLOOKUP($B$2,Comparador!$A$9:$Y$17,14,FALSE)),N(VLOOKUP($B$2,Comparador!$A$9:$Y$17,14,FALSE))+0.01),N(VLOOKUP($B$2,Comparador!$A$9:$Y$17,14,FALSE)))</f>
        <v/>
      </c>
      <c r="E25" s="19">
        <f>IF(A25&gt;$E$2,0,-PMT(D25/12,$E$2,$E$3))</f>
        <v/>
      </c>
      <c r="F25" s="19">
        <f>IF(E25=0,0,C25*D25/12)</f>
        <v/>
      </c>
      <c r="G25" s="19">
        <f>E25-F25</f>
        <v/>
      </c>
      <c r="H25" s="19">
        <f>MAX(0,C25-G25)</f>
        <v/>
      </c>
      <c r="I25" s="15">
        <f>IF(AND(VLOOKUP($B$2,Comparador!$A$9:$Y$17,3,FALSE)="Variable",A25&gt;12),"Escenario Euríbor +1 p.p.","Tipo actual")</f>
        <v/>
      </c>
    </row>
    <row r="26">
      <c r="A26" s="6" t="n">
        <v>21</v>
      </c>
      <c r="B26" s="31">
        <f>EDATE(B25,1)</f>
        <v/>
      </c>
      <c r="C26" s="13">
        <f>H25</f>
        <v/>
      </c>
      <c r="D26" s="9">
        <f>IF(VLOOKUP($B$2,Comparador!$A$9:$Y$17,3,FALSE)="Variable",IF(A26&lt;=12,N(VLOOKUP($B$2,Comparador!$A$9:$Y$17,14,FALSE)),N(VLOOKUP($B$2,Comparador!$A$9:$Y$17,14,FALSE))+0.01),N(VLOOKUP($B$2,Comparador!$A$9:$Y$17,14,FALSE)))</f>
        <v/>
      </c>
      <c r="E26" s="13">
        <f>IF(A26&gt;$E$2,0,-PMT(D26/12,$E$2,$E$3))</f>
        <v/>
      </c>
      <c r="F26" s="13">
        <f>IF(E26=0,0,C26*D26/12)</f>
        <v/>
      </c>
      <c r="G26" s="13">
        <f>E26-F26</f>
        <v/>
      </c>
      <c r="H26" s="13">
        <f>MAX(0,C26-G26)</f>
        <v/>
      </c>
      <c r="I26" s="15">
        <f>IF(AND(VLOOKUP($B$2,Comparador!$A$9:$Y$17,3,FALSE)="Variable",A26&gt;12),"Escenario Euríbor +1 p.p.","Tipo actual")</f>
        <v/>
      </c>
    </row>
    <row r="27">
      <c r="A27" s="15" t="n">
        <v>22</v>
      </c>
      <c r="B27" s="32">
        <f>EDATE(B26,1)</f>
        <v/>
      </c>
      <c r="C27" s="19">
        <f>H26</f>
        <v/>
      </c>
      <c r="D27" s="17">
        <f>IF(VLOOKUP($B$2,Comparador!$A$9:$Y$17,3,FALSE)="Variable",IF(A27&lt;=12,N(VLOOKUP($B$2,Comparador!$A$9:$Y$17,14,FALSE)),N(VLOOKUP($B$2,Comparador!$A$9:$Y$17,14,FALSE))+0.01),N(VLOOKUP($B$2,Comparador!$A$9:$Y$17,14,FALSE)))</f>
        <v/>
      </c>
      <c r="E27" s="19">
        <f>IF(A27&gt;$E$2,0,-PMT(D27/12,$E$2,$E$3))</f>
        <v/>
      </c>
      <c r="F27" s="19">
        <f>IF(E27=0,0,C27*D27/12)</f>
        <v/>
      </c>
      <c r="G27" s="19">
        <f>E27-F27</f>
        <v/>
      </c>
      <c r="H27" s="19">
        <f>MAX(0,C27-G27)</f>
        <v/>
      </c>
      <c r="I27" s="15">
        <f>IF(AND(VLOOKUP($B$2,Comparador!$A$9:$Y$17,3,FALSE)="Variable",A27&gt;12),"Escenario Euríbor +1 p.p.","Tipo actual")</f>
        <v/>
      </c>
    </row>
    <row r="28">
      <c r="A28" s="6" t="n">
        <v>23</v>
      </c>
      <c r="B28" s="31">
        <f>EDATE(B27,1)</f>
        <v/>
      </c>
      <c r="C28" s="13">
        <f>H27</f>
        <v/>
      </c>
      <c r="D28" s="9">
        <f>IF(VLOOKUP($B$2,Comparador!$A$9:$Y$17,3,FALSE)="Variable",IF(A28&lt;=12,N(VLOOKUP($B$2,Comparador!$A$9:$Y$17,14,FALSE)),N(VLOOKUP($B$2,Comparador!$A$9:$Y$17,14,FALSE))+0.01),N(VLOOKUP($B$2,Comparador!$A$9:$Y$17,14,FALSE)))</f>
        <v/>
      </c>
      <c r="E28" s="13">
        <f>IF(A28&gt;$E$2,0,-PMT(D28/12,$E$2,$E$3))</f>
        <v/>
      </c>
      <c r="F28" s="13">
        <f>IF(E28=0,0,C28*D28/12)</f>
        <v/>
      </c>
      <c r="G28" s="13">
        <f>E28-F28</f>
        <v/>
      </c>
      <c r="H28" s="13">
        <f>MAX(0,C28-G28)</f>
        <v/>
      </c>
      <c r="I28" s="15">
        <f>IF(AND(VLOOKUP($B$2,Comparador!$A$9:$Y$17,3,FALSE)="Variable",A28&gt;12),"Escenario Euríbor +1 p.p.","Tipo actual")</f>
        <v/>
      </c>
    </row>
    <row r="29">
      <c r="A29" s="15" t="n">
        <v>24</v>
      </c>
      <c r="B29" s="32">
        <f>EDATE(B28,1)</f>
        <v/>
      </c>
      <c r="C29" s="19">
        <f>H28</f>
        <v/>
      </c>
      <c r="D29" s="17">
        <f>IF(VLOOKUP($B$2,Comparador!$A$9:$Y$17,3,FALSE)="Variable",IF(A29&lt;=12,N(VLOOKUP($B$2,Comparador!$A$9:$Y$17,14,FALSE)),N(VLOOKUP($B$2,Comparador!$A$9:$Y$17,14,FALSE))+0.01),N(VLOOKUP($B$2,Comparador!$A$9:$Y$17,14,FALSE)))</f>
        <v/>
      </c>
      <c r="E29" s="19">
        <f>IF(A29&gt;$E$2,0,-PMT(D29/12,$E$2,$E$3))</f>
        <v/>
      </c>
      <c r="F29" s="19">
        <f>IF(E29=0,0,C29*D29/12)</f>
        <v/>
      </c>
      <c r="G29" s="19">
        <f>E29-F29</f>
        <v/>
      </c>
      <c r="H29" s="19">
        <f>MAX(0,C29-G29)</f>
        <v/>
      </c>
      <c r="I29" s="15">
        <f>IF(AND(VLOOKUP($B$2,Comparador!$A$9:$Y$17,3,FALSE)="Variable",A29&gt;12),"Escenario Euríbor +1 p.p.","Tipo actual")</f>
        <v/>
      </c>
    </row>
    <row r="30">
      <c r="A30" s="6" t="n">
        <v>25</v>
      </c>
      <c r="B30" s="31">
        <f>EDATE(B29,1)</f>
        <v/>
      </c>
      <c r="C30" s="13">
        <f>H29</f>
        <v/>
      </c>
      <c r="D30" s="9">
        <f>IF(VLOOKUP($B$2,Comparador!$A$9:$Y$17,3,FALSE)="Variable",IF(A30&lt;=12,N(VLOOKUP($B$2,Comparador!$A$9:$Y$17,14,FALSE)),N(VLOOKUP($B$2,Comparador!$A$9:$Y$17,14,FALSE))+0.01),N(VLOOKUP($B$2,Comparador!$A$9:$Y$17,14,FALSE)))</f>
        <v/>
      </c>
      <c r="E30" s="13">
        <f>IF(A30&gt;$E$2,0,-PMT(D30/12,$E$2,$E$3))</f>
        <v/>
      </c>
      <c r="F30" s="13">
        <f>IF(E30=0,0,C30*D30/12)</f>
        <v/>
      </c>
      <c r="G30" s="13">
        <f>E30-F30</f>
        <v/>
      </c>
      <c r="H30" s="13">
        <f>MAX(0,C30-G30)</f>
        <v/>
      </c>
      <c r="I30" s="15">
        <f>IF(AND(VLOOKUP($B$2,Comparador!$A$9:$Y$17,3,FALSE)="Variable",A30&gt;12),"Escenario Euríbor +1 p.p.","Tipo actual")</f>
        <v/>
      </c>
    </row>
    <row r="31">
      <c r="A31" s="15" t="n">
        <v>26</v>
      </c>
      <c r="B31" s="32">
        <f>EDATE(B30,1)</f>
        <v/>
      </c>
      <c r="C31" s="19">
        <f>H30</f>
        <v/>
      </c>
      <c r="D31" s="17">
        <f>IF(VLOOKUP($B$2,Comparador!$A$9:$Y$17,3,FALSE)="Variable",IF(A31&lt;=12,N(VLOOKUP($B$2,Comparador!$A$9:$Y$17,14,FALSE)),N(VLOOKUP($B$2,Comparador!$A$9:$Y$17,14,FALSE))+0.01),N(VLOOKUP($B$2,Comparador!$A$9:$Y$17,14,FALSE)))</f>
        <v/>
      </c>
      <c r="E31" s="19">
        <f>IF(A31&gt;$E$2,0,-PMT(D31/12,$E$2,$E$3))</f>
        <v/>
      </c>
      <c r="F31" s="19">
        <f>IF(E31=0,0,C31*D31/12)</f>
        <v/>
      </c>
      <c r="G31" s="19">
        <f>E31-F31</f>
        <v/>
      </c>
      <c r="H31" s="19">
        <f>MAX(0,C31-G31)</f>
        <v/>
      </c>
      <c r="I31" s="15">
        <f>IF(AND(VLOOKUP($B$2,Comparador!$A$9:$Y$17,3,FALSE)="Variable",A31&gt;12),"Escenario Euríbor +1 p.p.","Tipo actual")</f>
        <v/>
      </c>
    </row>
    <row r="32">
      <c r="A32" s="6" t="n">
        <v>27</v>
      </c>
      <c r="B32" s="31">
        <f>EDATE(B31,1)</f>
        <v/>
      </c>
      <c r="C32" s="13">
        <f>H31</f>
        <v/>
      </c>
      <c r="D32" s="9">
        <f>IF(VLOOKUP($B$2,Comparador!$A$9:$Y$17,3,FALSE)="Variable",IF(A32&lt;=12,N(VLOOKUP($B$2,Comparador!$A$9:$Y$17,14,FALSE)),N(VLOOKUP($B$2,Comparador!$A$9:$Y$17,14,FALSE))+0.01),N(VLOOKUP($B$2,Comparador!$A$9:$Y$17,14,FALSE)))</f>
        <v/>
      </c>
      <c r="E32" s="13">
        <f>IF(A32&gt;$E$2,0,-PMT(D32/12,$E$2,$E$3))</f>
        <v/>
      </c>
      <c r="F32" s="13">
        <f>IF(E32=0,0,C32*D32/12)</f>
        <v/>
      </c>
      <c r="G32" s="13">
        <f>E32-F32</f>
        <v/>
      </c>
      <c r="H32" s="13">
        <f>MAX(0,C32-G32)</f>
        <v/>
      </c>
      <c r="I32" s="15">
        <f>IF(AND(VLOOKUP($B$2,Comparador!$A$9:$Y$17,3,FALSE)="Variable",A32&gt;12),"Escenario Euríbor +1 p.p.","Tipo actual")</f>
        <v/>
      </c>
    </row>
    <row r="33">
      <c r="A33" s="15" t="n">
        <v>28</v>
      </c>
      <c r="B33" s="32">
        <f>EDATE(B32,1)</f>
        <v/>
      </c>
      <c r="C33" s="19">
        <f>H32</f>
        <v/>
      </c>
      <c r="D33" s="17">
        <f>IF(VLOOKUP($B$2,Comparador!$A$9:$Y$17,3,FALSE)="Variable",IF(A33&lt;=12,N(VLOOKUP($B$2,Comparador!$A$9:$Y$17,14,FALSE)),N(VLOOKUP($B$2,Comparador!$A$9:$Y$17,14,FALSE))+0.01),N(VLOOKUP($B$2,Comparador!$A$9:$Y$17,14,FALSE)))</f>
        <v/>
      </c>
      <c r="E33" s="19">
        <f>IF(A33&gt;$E$2,0,-PMT(D33/12,$E$2,$E$3))</f>
        <v/>
      </c>
      <c r="F33" s="19">
        <f>IF(E33=0,0,C33*D33/12)</f>
        <v/>
      </c>
      <c r="G33" s="19">
        <f>E33-F33</f>
        <v/>
      </c>
      <c r="H33" s="19">
        <f>MAX(0,C33-G33)</f>
        <v/>
      </c>
      <c r="I33" s="15">
        <f>IF(AND(VLOOKUP($B$2,Comparador!$A$9:$Y$17,3,FALSE)="Variable",A33&gt;12),"Escenario Euríbor +1 p.p.","Tipo actual")</f>
        <v/>
      </c>
    </row>
    <row r="34">
      <c r="A34" s="6" t="n">
        <v>29</v>
      </c>
      <c r="B34" s="31">
        <f>EDATE(B33,1)</f>
        <v/>
      </c>
      <c r="C34" s="13">
        <f>H33</f>
        <v/>
      </c>
      <c r="D34" s="9">
        <f>IF(VLOOKUP($B$2,Comparador!$A$9:$Y$17,3,FALSE)="Variable",IF(A34&lt;=12,N(VLOOKUP($B$2,Comparador!$A$9:$Y$17,14,FALSE)),N(VLOOKUP($B$2,Comparador!$A$9:$Y$17,14,FALSE))+0.01),N(VLOOKUP($B$2,Comparador!$A$9:$Y$17,14,FALSE)))</f>
        <v/>
      </c>
      <c r="E34" s="13">
        <f>IF(A34&gt;$E$2,0,-PMT(D34/12,$E$2,$E$3))</f>
        <v/>
      </c>
      <c r="F34" s="13">
        <f>IF(E34=0,0,C34*D34/12)</f>
        <v/>
      </c>
      <c r="G34" s="13">
        <f>E34-F34</f>
        <v/>
      </c>
      <c r="H34" s="13">
        <f>MAX(0,C34-G34)</f>
        <v/>
      </c>
      <c r="I34" s="15">
        <f>IF(AND(VLOOKUP($B$2,Comparador!$A$9:$Y$17,3,FALSE)="Variable",A34&gt;12),"Escenario Euríbor +1 p.p.","Tipo actual")</f>
        <v/>
      </c>
    </row>
    <row r="35">
      <c r="A35" s="15" t="n">
        <v>30</v>
      </c>
      <c r="B35" s="32">
        <f>EDATE(B34,1)</f>
        <v/>
      </c>
      <c r="C35" s="19">
        <f>H34</f>
        <v/>
      </c>
      <c r="D35" s="17">
        <f>IF(VLOOKUP($B$2,Comparador!$A$9:$Y$17,3,FALSE)="Variable",IF(A35&lt;=12,N(VLOOKUP($B$2,Comparador!$A$9:$Y$17,14,FALSE)),N(VLOOKUP($B$2,Comparador!$A$9:$Y$17,14,FALSE))+0.01),N(VLOOKUP($B$2,Comparador!$A$9:$Y$17,14,FALSE)))</f>
        <v/>
      </c>
      <c r="E35" s="19">
        <f>IF(A35&gt;$E$2,0,-PMT(D35/12,$E$2,$E$3))</f>
        <v/>
      </c>
      <c r="F35" s="19">
        <f>IF(E35=0,0,C35*D35/12)</f>
        <v/>
      </c>
      <c r="G35" s="19">
        <f>E35-F35</f>
        <v/>
      </c>
      <c r="H35" s="19">
        <f>MAX(0,C35-G35)</f>
        <v/>
      </c>
      <c r="I35" s="15">
        <f>IF(AND(VLOOKUP($B$2,Comparador!$A$9:$Y$17,3,FALSE)="Variable",A35&gt;12),"Escenario Euríbor +1 p.p.","Tipo actual")</f>
        <v/>
      </c>
    </row>
    <row r="36">
      <c r="A36" s="6" t="n">
        <v>31</v>
      </c>
      <c r="B36" s="31">
        <f>EDATE(B35,1)</f>
        <v/>
      </c>
      <c r="C36" s="13">
        <f>H35</f>
        <v/>
      </c>
      <c r="D36" s="9">
        <f>IF(VLOOKUP($B$2,Comparador!$A$9:$Y$17,3,FALSE)="Variable",IF(A36&lt;=12,N(VLOOKUP($B$2,Comparador!$A$9:$Y$17,14,FALSE)),N(VLOOKUP($B$2,Comparador!$A$9:$Y$17,14,FALSE))+0.01),N(VLOOKUP($B$2,Comparador!$A$9:$Y$17,14,FALSE)))</f>
        <v/>
      </c>
      <c r="E36" s="13">
        <f>IF(A36&gt;$E$2,0,-PMT(D36/12,$E$2,$E$3))</f>
        <v/>
      </c>
      <c r="F36" s="13">
        <f>IF(E36=0,0,C36*D36/12)</f>
        <v/>
      </c>
      <c r="G36" s="13">
        <f>E36-F36</f>
        <v/>
      </c>
      <c r="H36" s="13">
        <f>MAX(0,C36-G36)</f>
        <v/>
      </c>
      <c r="I36" s="15">
        <f>IF(AND(VLOOKUP($B$2,Comparador!$A$9:$Y$17,3,FALSE)="Variable",A36&gt;12),"Escenario Euríbor +1 p.p.","Tipo actual")</f>
        <v/>
      </c>
    </row>
    <row r="37">
      <c r="A37" s="15" t="n">
        <v>32</v>
      </c>
      <c r="B37" s="32">
        <f>EDATE(B36,1)</f>
        <v/>
      </c>
      <c r="C37" s="19">
        <f>H36</f>
        <v/>
      </c>
      <c r="D37" s="17">
        <f>IF(VLOOKUP($B$2,Comparador!$A$9:$Y$17,3,FALSE)="Variable",IF(A37&lt;=12,N(VLOOKUP($B$2,Comparador!$A$9:$Y$17,14,FALSE)),N(VLOOKUP($B$2,Comparador!$A$9:$Y$17,14,FALSE))+0.01),N(VLOOKUP($B$2,Comparador!$A$9:$Y$17,14,FALSE)))</f>
        <v/>
      </c>
      <c r="E37" s="19">
        <f>IF(A37&gt;$E$2,0,-PMT(D37/12,$E$2,$E$3))</f>
        <v/>
      </c>
      <c r="F37" s="19">
        <f>IF(E37=0,0,C37*D37/12)</f>
        <v/>
      </c>
      <c r="G37" s="19">
        <f>E37-F37</f>
        <v/>
      </c>
      <c r="H37" s="19">
        <f>MAX(0,C37-G37)</f>
        <v/>
      </c>
      <c r="I37" s="15">
        <f>IF(AND(VLOOKUP($B$2,Comparador!$A$9:$Y$17,3,FALSE)="Variable",A37&gt;12),"Escenario Euríbor +1 p.p.","Tipo actual")</f>
        <v/>
      </c>
    </row>
    <row r="38">
      <c r="A38" s="6" t="n">
        <v>33</v>
      </c>
      <c r="B38" s="31">
        <f>EDATE(B37,1)</f>
        <v/>
      </c>
      <c r="C38" s="13">
        <f>H37</f>
        <v/>
      </c>
      <c r="D38" s="9">
        <f>IF(VLOOKUP($B$2,Comparador!$A$9:$Y$17,3,FALSE)="Variable",IF(A38&lt;=12,N(VLOOKUP($B$2,Comparador!$A$9:$Y$17,14,FALSE)),N(VLOOKUP($B$2,Comparador!$A$9:$Y$17,14,FALSE))+0.01),N(VLOOKUP($B$2,Comparador!$A$9:$Y$17,14,FALSE)))</f>
        <v/>
      </c>
      <c r="E38" s="13">
        <f>IF(A38&gt;$E$2,0,-PMT(D38/12,$E$2,$E$3))</f>
        <v/>
      </c>
      <c r="F38" s="13">
        <f>IF(E38=0,0,C38*D38/12)</f>
        <v/>
      </c>
      <c r="G38" s="13">
        <f>E38-F38</f>
        <v/>
      </c>
      <c r="H38" s="13">
        <f>MAX(0,C38-G38)</f>
        <v/>
      </c>
      <c r="I38" s="15">
        <f>IF(AND(VLOOKUP($B$2,Comparador!$A$9:$Y$17,3,FALSE)="Variable",A38&gt;12),"Escenario Euríbor +1 p.p.","Tipo actual")</f>
        <v/>
      </c>
    </row>
    <row r="39">
      <c r="A39" s="15" t="n">
        <v>34</v>
      </c>
      <c r="B39" s="32">
        <f>EDATE(B38,1)</f>
        <v/>
      </c>
      <c r="C39" s="19">
        <f>H38</f>
        <v/>
      </c>
      <c r="D39" s="17">
        <f>IF(VLOOKUP($B$2,Comparador!$A$9:$Y$17,3,FALSE)="Variable",IF(A39&lt;=12,N(VLOOKUP($B$2,Comparador!$A$9:$Y$17,14,FALSE)),N(VLOOKUP($B$2,Comparador!$A$9:$Y$17,14,FALSE))+0.01),N(VLOOKUP($B$2,Comparador!$A$9:$Y$17,14,FALSE)))</f>
        <v/>
      </c>
      <c r="E39" s="19">
        <f>IF(A39&gt;$E$2,0,-PMT(D39/12,$E$2,$E$3))</f>
        <v/>
      </c>
      <c r="F39" s="19">
        <f>IF(E39=0,0,C39*D39/12)</f>
        <v/>
      </c>
      <c r="G39" s="19">
        <f>E39-F39</f>
        <v/>
      </c>
      <c r="H39" s="19">
        <f>MAX(0,C39-G39)</f>
        <v/>
      </c>
      <c r="I39" s="15">
        <f>IF(AND(VLOOKUP($B$2,Comparador!$A$9:$Y$17,3,FALSE)="Variable",A39&gt;12),"Escenario Euríbor +1 p.p.","Tipo actual")</f>
        <v/>
      </c>
    </row>
    <row r="40">
      <c r="A40" s="6" t="n">
        <v>35</v>
      </c>
      <c r="B40" s="31">
        <f>EDATE(B39,1)</f>
        <v/>
      </c>
      <c r="C40" s="13">
        <f>H39</f>
        <v/>
      </c>
      <c r="D40" s="9">
        <f>IF(VLOOKUP($B$2,Comparador!$A$9:$Y$17,3,FALSE)="Variable",IF(A40&lt;=12,N(VLOOKUP($B$2,Comparador!$A$9:$Y$17,14,FALSE)),N(VLOOKUP($B$2,Comparador!$A$9:$Y$17,14,FALSE))+0.01),N(VLOOKUP($B$2,Comparador!$A$9:$Y$17,14,FALSE)))</f>
        <v/>
      </c>
      <c r="E40" s="13">
        <f>IF(A40&gt;$E$2,0,-PMT(D40/12,$E$2,$E$3))</f>
        <v/>
      </c>
      <c r="F40" s="13">
        <f>IF(E40=0,0,C40*D40/12)</f>
        <v/>
      </c>
      <c r="G40" s="13">
        <f>E40-F40</f>
        <v/>
      </c>
      <c r="H40" s="13">
        <f>MAX(0,C40-G40)</f>
        <v/>
      </c>
      <c r="I40" s="15">
        <f>IF(AND(VLOOKUP($B$2,Comparador!$A$9:$Y$17,3,FALSE)="Variable",A40&gt;12),"Escenario Euríbor +1 p.p.","Tipo actual")</f>
        <v/>
      </c>
    </row>
    <row r="41">
      <c r="A41" s="15" t="n">
        <v>36</v>
      </c>
      <c r="B41" s="32">
        <f>EDATE(B40,1)</f>
        <v/>
      </c>
      <c r="C41" s="19">
        <f>H40</f>
        <v/>
      </c>
      <c r="D41" s="17">
        <f>IF(VLOOKUP($B$2,Comparador!$A$9:$Y$17,3,FALSE)="Variable",IF(A41&lt;=12,N(VLOOKUP($B$2,Comparador!$A$9:$Y$17,14,FALSE)),N(VLOOKUP($B$2,Comparador!$A$9:$Y$17,14,FALSE))+0.01),N(VLOOKUP($B$2,Comparador!$A$9:$Y$17,14,FALSE)))</f>
        <v/>
      </c>
      <c r="E41" s="19">
        <f>IF(A41&gt;$E$2,0,-PMT(D41/12,$E$2,$E$3))</f>
        <v/>
      </c>
      <c r="F41" s="19">
        <f>IF(E41=0,0,C41*D41/12)</f>
        <v/>
      </c>
      <c r="G41" s="19">
        <f>E41-F41</f>
        <v/>
      </c>
      <c r="H41" s="19">
        <f>MAX(0,C41-G41)</f>
        <v/>
      </c>
      <c r="I41" s="15">
        <f>IF(AND(VLOOKUP($B$2,Comparador!$A$9:$Y$17,3,FALSE)="Variable",A41&gt;12),"Escenario Euríbor +1 p.p.","Tipo actual")</f>
        <v/>
      </c>
    </row>
    <row r="42">
      <c r="A42" s="6" t="n">
        <v>37</v>
      </c>
      <c r="B42" s="31">
        <f>EDATE(B41,1)</f>
        <v/>
      </c>
      <c r="C42" s="13">
        <f>H41</f>
        <v/>
      </c>
      <c r="D42" s="9">
        <f>IF(VLOOKUP($B$2,Comparador!$A$9:$Y$17,3,FALSE)="Variable",IF(A42&lt;=12,N(VLOOKUP($B$2,Comparador!$A$9:$Y$17,14,FALSE)),N(VLOOKUP($B$2,Comparador!$A$9:$Y$17,14,FALSE))+0.01),N(VLOOKUP($B$2,Comparador!$A$9:$Y$17,14,FALSE)))</f>
        <v/>
      </c>
      <c r="E42" s="13">
        <f>IF(A42&gt;$E$2,0,-PMT(D42/12,$E$2,$E$3))</f>
        <v/>
      </c>
      <c r="F42" s="13">
        <f>IF(E42=0,0,C42*D42/12)</f>
        <v/>
      </c>
      <c r="G42" s="13">
        <f>E42-F42</f>
        <v/>
      </c>
      <c r="H42" s="13">
        <f>MAX(0,C42-G42)</f>
        <v/>
      </c>
      <c r="I42" s="15">
        <f>IF(AND(VLOOKUP($B$2,Comparador!$A$9:$Y$17,3,FALSE)="Variable",A42&gt;12),"Escenario Euríbor +1 p.p.","Tipo actual")</f>
        <v/>
      </c>
    </row>
    <row r="43">
      <c r="A43" s="15" t="n">
        <v>38</v>
      </c>
      <c r="B43" s="32">
        <f>EDATE(B42,1)</f>
        <v/>
      </c>
      <c r="C43" s="19">
        <f>H42</f>
        <v/>
      </c>
      <c r="D43" s="17">
        <f>IF(VLOOKUP($B$2,Comparador!$A$9:$Y$17,3,FALSE)="Variable",IF(A43&lt;=12,N(VLOOKUP($B$2,Comparador!$A$9:$Y$17,14,FALSE)),N(VLOOKUP($B$2,Comparador!$A$9:$Y$17,14,FALSE))+0.01),N(VLOOKUP($B$2,Comparador!$A$9:$Y$17,14,FALSE)))</f>
        <v/>
      </c>
      <c r="E43" s="19">
        <f>IF(A43&gt;$E$2,0,-PMT(D43/12,$E$2,$E$3))</f>
        <v/>
      </c>
      <c r="F43" s="19">
        <f>IF(E43=0,0,C43*D43/12)</f>
        <v/>
      </c>
      <c r="G43" s="19">
        <f>E43-F43</f>
        <v/>
      </c>
      <c r="H43" s="19">
        <f>MAX(0,C43-G43)</f>
        <v/>
      </c>
      <c r="I43" s="15">
        <f>IF(AND(VLOOKUP($B$2,Comparador!$A$9:$Y$17,3,FALSE)="Variable",A43&gt;12),"Escenario Euríbor +1 p.p.","Tipo actual")</f>
        <v/>
      </c>
    </row>
    <row r="44">
      <c r="A44" s="6" t="n">
        <v>39</v>
      </c>
      <c r="B44" s="31">
        <f>EDATE(B43,1)</f>
        <v/>
      </c>
      <c r="C44" s="13">
        <f>H43</f>
        <v/>
      </c>
      <c r="D44" s="9">
        <f>IF(VLOOKUP($B$2,Comparador!$A$9:$Y$17,3,FALSE)="Variable",IF(A44&lt;=12,N(VLOOKUP($B$2,Comparador!$A$9:$Y$17,14,FALSE)),N(VLOOKUP($B$2,Comparador!$A$9:$Y$17,14,FALSE))+0.01),N(VLOOKUP($B$2,Comparador!$A$9:$Y$17,14,FALSE)))</f>
        <v/>
      </c>
      <c r="E44" s="13">
        <f>IF(A44&gt;$E$2,0,-PMT(D44/12,$E$2,$E$3))</f>
        <v/>
      </c>
      <c r="F44" s="13">
        <f>IF(E44=0,0,C44*D44/12)</f>
        <v/>
      </c>
      <c r="G44" s="13">
        <f>E44-F44</f>
        <v/>
      </c>
      <c r="H44" s="13">
        <f>MAX(0,C44-G44)</f>
        <v/>
      </c>
      <c r="I44" s="15">
        <f>IF(AND(VLOOKUP($B$2,Comparador!$A$9:$Y$17,3,FALSE)="Variable",A44&gt;12),"Escenario Euríbor +1 p.p.","Tipo actual")</f>
        <v/>
      </c>
    </row>
    <row r="45">
      <c r="A45" s="15" t="n">
        <v>40</v>
      </c>
      <c r="B45" s="32">
        <f>EDATE(B44,1)</f>
        <v/>
      </c>
      <c r="C45" s="19">
        <f>H44</f>
        <v/>
      </c>
      <c r="D45" s="17">
        <f>IF(VLOOKUP($B$2,Comparador!$A$9:$Y$17,3,FALSE)="Variable",IF(A45&lt;=12,N(VLOOKUP($B$2,Comparador!$A$9:$Y$17,14,FALSE)),N(VLOOKUP($B$2,Comparador!$A$9:$Y$17,14,FALSE))+0.01),N(VLOOKUP($B$2,Comparador!$A$9:$Y$17,14,FALSE)))</f>
        <v/>
      </c>
      <c r="E45" s="19">
        <f>IF(A45&gt;$E$2,0,-PMT(D45/12,$E$2,$E$3))</f>
        <v/>
      </c>
      <c r="F45" s="19">
        <f>IF(E45=0,0,C45*D45/12)</f>
        <v/>
      </c>
      <c r="G45" s="19">
        <f>E45-F45</f>
        <v/>
      </c>
      <c r="H45" s="19">
        <f>MAX(0,C45-G45)</f>
        <v/>
      </c>
      <c r="I45" s="15">
        <f>IF(AND(VLOOKUP($B$2,Comparador!$A$9:$Y$17,3,FALSE)="Variable",A45&gt;12),"Escenario Euríbor +1 p.p.","Tipo actual")</f>
        <v/>
      </c>
    </row>
    <row r="46">
      <c r="A46" s="6" t="n">
        <v>41</v>
      </c>
      <c r="B46" s="31">
        <f>EDATE(B45,1)</f>
        <v/>
      </c>
      <c r="C46" s="13">
        <f>H45</f>
        <v/>
      </c>
      <c r="D46" s="9">
        <f>IF(VLOOKUP($B$2,Comparador!$A$9:$Y$17,3,FALSE)="Variable",IF(A46&lt;=12,N(VLOOKUP($B$2,Comparador!$A$9:$Y$17,14,FALSE)),N(VLOOKUP($B$2,Comparador!$A$9:$Y$17,14,FALSE))+0.01),N(VLOOKUP($B$2,Comparador!$A$9:$Y$17,14,FALSE)))</f>
        <v/>
      </c>
      <c r="E46" s="13">
        <f>IF(A46&gt;$E$2,0,-PMT(D46/12,$E$2,$E$3))</f>
        <v/>
      </c>
      <c r="F46" s="13">
        <f>IF(E46=0,0,C46*D46/12)</f>
        <v/>
      </c>
      <c r="G46" s="13">
        <f>E46-F46</f>
        <v/>
      </c>
      <c r="H46" s="13">
        <f>MAX(0,C46-G46)</f>
        <v/>
      </c>
      <c r="I46" s="15">
        <f>IF(AND(VLOOKUP($B$2,Comparador!$A$9:$Y$17,3,FALSE)="Variable",A46&gt;12),"Escenario Euríbor +1 p.p.","Tipo actual")</f>
        <v/>
      </c>
    </row>
    <row r="47">
      <c r="A47" s="15" t="n">
        <v>42</v>
      </c>
      <c r="B47" s="32">
        <f>EDATE(B46,1)</f>
        <v/>
      </c>
      <c r="C47" s="19">
        <f>H46</f>
        <v/>
      </c>
      <c r="D47" s="17">
        <f>IF(VLOOKUP($B$2,Comparador!$A$9:$Y$17,3,FALSE)="Variable",IF(A47&lt;=12,N(VLOOKUP($B$2,Comparador!$A$9:$Y$17,14,FALSE)),N(VLOOKUP($B$2,Comparador!$A$9:$Y$17,14,FALSE))+0.01),N(VLOOKUP($B$2,Comparador!$A$9:$Y$17,14,FALSE)))</f>
        <v/>
      </c>
      <c r="E47" s="19">
        <f>IF(A47&gt;$E$2,0,-PMT(D47/12,$E$2,$E$3))</f>
        <v/>
      </c>
      <c r="F47" s="19">
        <f>IF(E47=0,0,C47*D47/12)</f>
        <v/>
      </c>
      <c r="G47" s="19">
        <f>E47-F47</f>
        <v/>
      </c>
      <c r="H47" s="19">
        <f>MAX(0,C47-G47)</f>
        <v/>
      </c>
      <c r="I47" s="15">
        <f>IF(AND(VLOOKUP($B$2,Comparador!$A$9:$Y$17,3,FALSE)="Variable",A47&gt;12),"Escenario Euríbor +1 p.p.","Tipo actual")</f>
        <v/>
      </c>
    </row>
    <row r="48">
      <c r="A48" s="6" t="n">
        <v>43</v>
      </c>
      <c r="B48" s="31">
        <f>EDATE(B47,1)</f>
        <v/>
      </c>
      <c r="C48" s="13">
        <f>H47</f>
        <v/>
      </c>
      <c r="D48" s="9">
        <f>IF(VLOOKUP($B$2,Comparador!$A$9:$Y$17,3,FALSE)="Variable",IF(A48&lt;=12,N(VLOOKUP($B$2,Comparador!$A$9:$Y$17,14,FALSE)),N(VLOOKUP($B$2,Comparador!$A$9:$Y$17,14,FALSE))+0.01),N(VLOOKUP($B$2,Comparador!$A$9:$Y$17,14,FALSE)))</f>
        <v/>
      </c>
      <c r="E48" s="13">
        <f>IF(A48&gt;$E$2,0,-PMT(D48/12,$E$2,$E$3))</f>
        <v/>
      </c>
      <c r="F48" s="13">
        <f>IF(E48=0,0,C48*D48/12)</f>
        <v/>
      </c>
      <c r="G48" s="13">
        <f>E48-F48</f>
        <v/>
      </c>
      <c r="H48" s="13">
        <f>MAX(0,C48-G48)</f>
        <v/>
      </c>
      <c r="I48" s="15">
        <f>IF(AND(VLOOKUP($B$2,Comparador!$A$9:$Y$17,3,FALSE)="Variable",A48&gt;12),"Escenario Euríbor +1 p.p.","Tipo actual")</f>
        <v/>
      </c>
    </row>
    <row r="49">
      <c r="A49" s="15" t="n">
        <v>44</v>
      </c>
      <c r="B49" s="32">
        <f>EDATE(B48,1)</f>
        <v/>
      </c>
      <c r="C49" s="19">
        <f>H48</f>
        <v/>
      </c>
      <c r="D49" s="17">
        <f>IF(VLOOKUP($B$2,Comparador!$A$9:$Y$17,3,FALSE)="Variable",IF(A49&lt;=12,N(VLOOKUP($B$2,Comparador!$A$9:$Y$17,14,FALSE)),N(VLOOKUP($B$2,Comparador!$A$9:$Y$17,14,FALSE))+0.01),N(VLOOKUP($B$2,Comparador!$A$9:$Y$17,14,FALSE)))</f>
        <v/>
      </c>
      <c r="E49" s="19">
        <f>IF(A49&gt;$E$2,0,-PMT(D49/12,$E$2,$E$3))</f>
        <v/>
      </c>
      <c r="F49" s="19">
        <f>IF(E49=0,0,C49*D49/12)</f>
        <v/>
      </c>
      <c r="G49" s="19">
        <f>E49-F49</f>
        <v/>
      </c>
      <c r="H49" s="19">
        <f>MAX(0,C49-G49)</f>
        <v/>
      </c>
      <c r="I49" s="15">
        <f>IF(AND(VLOOKUP($B$2,Comparador!$A$9:$Y$17,3,FALSE)="Variable",A49&gt;12),"Escenario Euríbor +1 p.p.","Tipo actual")</f>
        <v/>
      </c>
    </row>
    <row r="50">
      <c r="A50" s="6" t="n">
        <v>45</v>
      </c>
      <c r="B50" s="31">
        <f>EDATE(B49,1)</f>
        <v/>
      </c>
      <c r="C50" s="13">
        <f>H49</f>
        <v/>
      </c>
      <c r="D50" s="9">
        <f>IF(VLOOKUP($B$2,Comparador!$A$9:$Y$17,3,FALSE)="Variable",IF(A50&lt;=12,N(VLOOKUP($B$2,Comparador!$A$9:$Y$17,14,FALSE)),N(VLOOKUP($B$2,Comparador!$A$9:$Y$17,14,FALSE))+0.01),N(VLOOKUP($B$2,Comparador!$A$9:$Y$17,14,FALSE)))</f>
        <v/>
      </c>
      <c r="E50" s="13">
        <f>IF(A50&gt;$E$2,0,-PMT(D50/12,$E$2,$E$3))</f>
        <v/>
      </c>
      <c r="F50" s="13">
        <f>IF(E50=0,0,C50*D50/12)</f>
        <v/>
      </c>
      <c r="G50" s="13">
        <f>E50-F50</f>
        <v/>
      </c>
      <c r="H50" s="13">
        <f>MAX(0,C50-G50)</f>
        <v/>
      </c>
      <c r="I50" s="15">
        <f>IF(AND(VLOOKUP($B$2,Comparador!$A$9:$Y$17,3,FALSE)="Variable",A50&gt;12),"Escenario Euríbor +1 p.p.","Tipo actual")</f>
        <v/>
      </c>
    </row>
    <row r="51">
      <c r="A51" s="15" t="n">
        <v>46</v>
      </c>
      <c r="B51" s="32">
        <f>EDATE(B50,1)</f>
        <v/>
      </c>
      <c r="C51" s="19">
        <f>H50</f>
        <v/>
      </c>
      <c r="D51" s="17">
        <f>IF(VLOOKUP($B$2,Comparador!$A$9:$Y$17,3,FALSE)="Variable",IF(A51&lt;=12,N(VLOOKUP($B$2,Comparador!$A$9:$Y$17,14,FALSE)),N(VLOOKUP($B$2,Comparador!$A$9:$Y$17,14,FALSE))+0.01),N(VLOOKUP($B$2,Comparador!$A$9:$Y$17,14,FALSE)))</f>
        <v/>
      </c>
      <c r="E51" s="19">
        <f>IF(A51&gt;$E$2,0,-PMT(D51/12,$E$2,$E$3))</f>
        <v/>
      </c>
      <c r="F51" s="19">
        <f>IF(E51=0,0,C51*D51/12)</f>
        <v/>
      </c>
      <c r="G51" s="19">
        <f>E51-F51</f>
        <v/>
      </c>
      <c r="H51" s="19">
        <f>MAX(0,C51-G51)</f>
        <v/>
      </c>
      <c r="I51" s="15">
        <f>IF(AND(VLOOKUP($B$2,Comparador!$A$9:$Y$17,3,FALSE)="Variable",A51&gt;12),"Escenario Euríbor +1 p.p.","Tipo actual")</f>
        <v/>
      </c>
    </row>
    <row r="52">
      <c r="A52" s="6" t="n">
        <v>47</v>
      </c>
      <c r="B52" s="31">
        <f>EDATE(B51,1)</f>
        <v/>
      </c>
      <c r="C52" s="13">
        <f>H51</f>
        <v/>
      </c>
      <c r="D52" s="9">
        <f>IF(VLOOKUP($B$2,Comparador!$A$9:$Y$17,3,FALSE)="Variable",IF(A52&lt;=12,N(VLOOKUP($B$2,Comparador!$A$9:$Y$17,14,FALSE)),N(VLOOKUP($B$2,Comparador!$A$9:$Y$17,14,FALSE))+0.01),N(VLOOKUP($B$2,Comparador!$A$9:$Y$17,14,FALSE)))</f>
        <v/>
      </c>
      <c r="E52" s="13">
        <f>IF(A52&gt;$E$2,0,-PMT(D52/12,$E$2,$E$3))</f>
        <v/>
      </c>
      <c r="F52" s="13">
        <f>IF(E52=0,0,C52*D52/12)</f>
        <v/>
      </c>
      <c r="G52" s="13">
        <f>E52-F52</f>
        <v/>
      </c>
      <c r="H52" s="13">
        <f>MAX(0,C52-G52)</f>
        <v/>
      </c>
      <c r="I52" s="15">
        <f>IF(AND(VLOOKUP($B$2,Comparador!$A$9:$Y$17,3,FALSE)="Variable",A52&gt;12),"Escenario Euríbor +1 p.p.","Tipo actual")</f>
        <v/>
      </c>
    </row>
    <row r="53">
      <c r="A53" s="15" t="n">
        <v>48</v>
      </c>
      <c r="B53" s="32">
        <f>EDATE(B52,1)</f>
        <v/>
      </c>
      <c r="C53" s="19">
        <f>H52</f>
        <v/>
      </c>
      <c r="D53" s="17">
        <f>IF(VLOOKUP($B$2,Comparador!$A$9:$Y$17,3,FALSE)="Variable",IF(A53&lt;=12,N(VLOOKUP($B$2,Comparador!$A$9:$Y$17,14,FALSE)),N(VLOOKUP($B$2,Comparador!$A$9:$Y$17,14,FALSE))+0.01),N(VLOOKUP($B$2,Comparador!$A$9:$Y$17,14,FALSE)))</f>
        <v/>
      </c>
      <c r="E53" s="19">
        <f>IF(A53&gt;$E$2,0,-PMT(D53/12,$E$2,$E$3))</f>
        <v/>
      </c>
      <c r="F53" s="19">
        <f>IF(E53=0,0,C53*D53/12)</f>
        <v/>
      </c>
      <c r="G53" s="19">
        <f>E53-F53</f>
        <v/>
      </c>
      <c r="H53" s="19">
        <f>MAX(0,C53-G53)</f>
        <v/>
      </c>
      <c r="I53" s="15">
        <f>IF(AND(VLOOKUP($B$2,Comparador!$A$9:$Y$17,3,FALSE)="Variable",A53&gt;12),"Escenario Euríbor +1 p.p.","Tipo actual")</f>
        <v/>
      </c>
    </row>
    <row r="54">
      <c r="A54" s="6" t="n">
        <v>49</v>
      </c>
      <c r="B54" s="31">
        <f>EDATE(B53,1)</f>
        <v/>
      </c>
      <c r="C54" s="13">
        <f>H53</f>
        <v/>
      </c>
      <c r="D54" s="9">
        <f>IF(VLOOKUP($B$2,Comparador!$A$9:$Y$17,3,FALSE)="Variable",IF(A54&lt;=12,N(VLOOKUP($B$2,Comparador!$A$9:$Y$17,14,FALSE)),N(VLOOKUP($B$2,Comparador!$A$9:$Y$17,14,FALSE))+0.01),N(VLOOKUP($B$2,Comparador!$A$9:$Y$17,14,FALSE)))</f>
        <v/>
      </c>
      <c r="E54" s="13">
        <f>IF(A54&gt;$E$2,0,-PMT(D54/12,$E$2,$E$3))</f>
        <v/>
      </c>
      <c r="F54" s="13">
        <f>IF(E54=0,0,C54*D54/12)</f>
        <v/>
      </c>
      <c r="G54" s="13">
        <f>E54-F54</f>
        <v/>
      </c>
      <c r="H54" s="13">
        <f>MAX(0,C54-G54)</f>
        <v/>
      </c>
      <c r="I54" s="15">
        <f>IF(AND(VLOOKUP($B$2,Comparador!$A$9:$Y$17,3,FALSE)="Variable",A54&gt;12),"Escenario Euríbor +1 p.p.","Tipo actual")</f>
        <v/>
      </c>
    </row>
    <row r="55">
      <c r="A55" s="15" t="n">
        <v>50</v>
      </c>
      <c r="B55" s="32">
        <f>EDATE(B54,1)</f>
        <v/>
      </c>
      <c r="C55" s="19">
        <f>H54</f>
        <v/>
      </c>
      <c r="D55" s="17">
        <f>IF(VLOOKUP($B$2,Comparador!$A$9:$Y$17,3,FALSE)="Variable",IF(A55&lt;=12,N(VLOOKUP($B$2,Comparador!$A$9:$Y$17,14,FALSE)),N(VLOOKUP($B$2,Comparador!$A$9:$Y$17,14,FALSE))+0.01),N(VLOOKUP($B$2,Comparador!$A$9:$Y$17,14,FALSE)))</f>
        <v/>
      </c>
      <c r="E55" s="19">
        <f>IF(A55&gt;$E$2,0,-PMT(D55/12,$E$2,$E$3))</f>
        <v/>
      </c>
      <c r="F55" s="19">
        <f>IF(E55=0,0,C55*D55/12)</f>
        <v/>
      </c>
      <c r="G55" s="19">
        <f>E55-F55</f>
        <v/>
      </c>
      <c r="H55" s="19">
        <f>MAX(0,C55-G55)</f>
        <v/>
      </c>
      <c r="I55" s="15">
        <f>IF(AND(VLOOKUP($B$2,Comparador!$A$9:$Y$17,3,FALSE)="Variable",A55&gt;12),"Escenario Euríbor +1 p.p.","Tipo actual")</f>
        <v/>
      </c>
    </row>
    <row r="56">
      <c r="A56" s="6" t="n">
        <v>51</v>
      </c>
      <c r="B56" s="31">
        <f>EDATE(B55,1)</f>
        <v/>
      </c>
      <c r="C56" s="13">
        <f>H55</f>
        <v/>
      </c>
      <c r="D56" s="9">
        <f>IF(VLOOKUP($B$2,Comparador!$A$9:$Y$17,3,FALSE)="Variable",IF(A56&lt;=12,N(VLOOKUP($B$2,Comparador!$A$9:$Y$17,14,FALSE)),N(VLOOKUP($B$2,Comparador!$A$9:$Y$17,14,FALSE))+0.01),N(VLOOKUP($B$2,Comparador!$A$9:$Y$17,14,FALSE)))</f>
        <v/>
      </c>
      <c r="E56" s="13">
        <f>IF(A56&gt;$E$2,0,-PMT(D56/12,$E$2,$E$3))</f>
        <v/>
      </c>
      <c r="F56" s="13">
        <f>IF(E56=0,0,C56*D56/12)</f>
        <v/>
      </c>
      <c r="G56" s="13">
        <f>E56-F56</f>
        <v/>
      </c>
      <c r="H56" s="13">
        <f>MAX(0,C56-G56)</f>
        <v/>
      </c>
      <c r="I56" s="15">
        <f>IF(AND(VLOOKUP($B$2,Comparador!$A$9:$Y$17,3,FALSE)="Variable",A56&gt;12),"Escenario Euríbor +1 p.p.","Tipo actual")</f>
        <v/>
      </c>
    </row>
    <row r="57">
      <c r="A57" s="15" t="n">
        <v>52</v>
      </c>
      <c r="B57" s="32">
        <f>EDATE(B56,1)</f>
        <v/>
      </c>
      <c r="C57" s="19">
        <f>H56</f>
        <v/>
      </c>
      <c r="D57" s="17">
        <f>IF(VLOOKUP($B$2,Comparador!$A$9:$Y$17,3,FALSE)="Variable",IF(A57&lt;=12,N(VLOOKUP($B$2,Comparador!$A$9:$Y$17,14,FALSE)),N(VLOOKUP($B$2,Comparador!$A$9:$Y$17,14,FALSE))+0.01),N(VLOOKUP($B$2,Comparador!$A$9:$Y$17,14,FALSE)))</f>
        <v/>
      </c>
      <c r="E57" s="19">
        <f>IF(A57&gt;$E$2,0,-PMT(D57/12,$E$2,$E$3))</f>
        <v/>
      </c>
      <c r="F57" s="19">
        <f>IF(E57=0,0,C57*D57/12)</f>
        <v/>
      </c>
      <c r="G57" s="19">
        <f>E57-F57</f>
        <v/>
      </c>
      <c r="H57" s="19">
        <f>MAX(0,C57-G57)</f>
        <v/>
      </c>
      <c r="I57" s="15">
        <f>IF(AND(VLOOKUP($B$2,Comparador!$A$9:$Y$17,3,FALSE)="Variable",A57&gt;12),"Escenario Euríbor +1 p.p.","Tipo actual")</f>
        <v/>
      </c>
    </row>
    <row r="58">
      <c r="A58" s="6" t="n">
        <v>53</v>
      </c>
      <c r="B58" s="31">
        <f>EDATE(B57,1)</f>
        <v/>
      </c>
      <c r="C58" s="13">
        <f>H57</f>
        <v/>
      </c>
      <c r="D58" s="9">
        <f>IF(VLOOKUP($B$2,Comparador!$A$9:$Y$17,3,FALSE)="Variable",IF(A58&lt;=12,N(VLOOKUP($B$2,Comparador!$A$9:$Y$17,14,FALSE)),N(VLOOKUP($B$2,Comparador!$A$9:$Y$17,14,FALSE))+0.01),N(VLOOKUP($B$2,Comparador!$A$9:$Y$17,14,FALSE)))</f>
        <v/>
      </c>
      <c r="E58" s="13">
        <f>IF(A58&gt;$E$2,0,-PMT(D58/12,$E$2,$E$3))</f>
        <v/>
      </c>
      <c r="F58" s="13">
        <f>IF(E58=0,0,C58*D58/12)</f>
        <v/>
      </c>
      <c r="G58" s="13">
        <f>E58-F58</f>
        <v/>
      </c>
      <c r="H58" s="13">
        <f>MAX(0,C58-G58)</f>
        <v/>
      </c>
      <c r="I58" s="15">
        <f>IF(AND(VLOOKUP($B$2,Comparador!$A$9:$Y$17,3,FALSE)="Variable",A58&gt;12),"Escenario Euríbor +1 p.p.","Tipo actual")</f>
        <v/>
      </c>
    </row>
    <row r="59">
      <c r="A59" s="15" t="n">
        <v>54</v>
      </c>
      <c r="B59" s="32">
        <f>EDATE(B58,1)</f>
        <v/>
      </c>
      <c r="C59" s="19">
        <f>H58</f>
        <v/>
      </c>
      <c r="D59" s="17">
        <f>IF(VLOOKUP($B$2,Comparador!$A$9:$Y$17,3,FALSE)="Variable",IF(A59&lt;=12,N(VLOOKUP($B$2,Comparador!$A$9:$Y$17,14,FALSE)),N(VLOOKUP($B$2,Comparador!$A$9:$Y$17,14,FALSE))+0.01),N(VLOOKUP($B$2,Comparador!$A$9:$Y$17,14,FALSE)))</f>
        <v/>
      </c>
      <c r="E59" s="19">
        <f>IF(A59&gt;$E$2,0,-PMT(D59/12,$E$2,$E$3))</f>
        <v/>
      </c>
      <c r="F59" s="19">
        <f>IF(E59=0,0,C59*D59/12)</f>
        <v/>
      </c>
      <c r="G59" s="19">
        <f>E59-F59</f>
        <v/>
      </c>
      <c r="H59" s="19">
        <f>MAX(0,C59-G59)</f>
        <v/>
      </c>
      <c r="I59" s="15">
        <f>IF(AND(VLOOKUP($B$2,Comparador!$A$9:$Y$17,3,FALSE)="Variable",A59&gt;12),"Escenario Euríbor +1 p.p.","Tipo actual")</f>
        <v/>
      </c>
    </row>
    <row r="60">
      <c r="A60" s="6" t="n">
        <v>55</v>
      </c>
      <c r="B60" s="31">
        <f>EDATE(B59,1)</f>
        <v/>
      </c>
      <c r="C60" s="13">
        <f>H59</f>
        <v/>
      </c>
      <c r="D60" s="9">
        <f>IF(VLOOKUP($B$2,Comparador!$A$9:$Y$17,3,FALSE)="Variable",IF(A60&lt;=12,N(VLOOKUP($B$2,Comparador!$A$9:$Y$17,14,FALSE)),N(VLOOKUP($B$2,Comparador!$A$9:$Y$17,14,FALSE))+0.01),N(VLOOKUP($B$2,Comparador!$A$9:$Y$17,14,FALSE)))</f>
        <v/>
      </c>
      <c r="E60" s="13">
        <f>IF(A60&gt;$E$2,0,-PMT(D60/12,$E$2,$E$3))</f>
        <v/>
      </c>
      <c r="F60" s="13">
        <f>IF(E60=0,0,C60*D60/12)</f>
        <v/>
      </c>
      <c r="G60" s="13">
        <f>E60-F60</f>
        <v/>
      </c>
      <c r="H60" s="13">
        <f>MAX(0,C60-G60)</f>
        <v/>
      </c>
      <c r="I60" s="15">
        <f>IF(AND(VLOOKUP($B$2,Comparador!$A$9:$Y$17,3,FALSE)="Variable",A60&gt;12),"Escenario Euríbor +1 p.p.","Tipo actual")</f>
        <v/>
      </c>
    </row>
    <row r="61">
      <c r="A61" s="15" t="n">
        <v>56</v>
      </c>
      <c r="B61" s="32">
        <f>EDATE(B60,1)</f>
        <v/>
      </c>
      <c r="C61" s="19">
        <f>H60</f>
        <v/>
      </c>
      <c r="D61" s="17">
        <f>IF(VLOOKUP($B$2,Comparador!$A$9:$Y$17,3,FALSE)="Variable",IF(A61&lt;=12,N(VLOOKUP($B$2,Comparador!$A$9:$Y$17,14,FALSE)),N(VLOOKUP($B$2,Comparador!$A$9:$Y$17,14,FALSE))+0.01),N(VLOOKUP($B$2,Comparador!$A$9:$Y$17,14,FALSE)))</f>
        <v/>
      </c>
      <c r="E61" s="19">
        <f>IF(A61&gt;$E$2,0,-PMT(D61/12,$E$2,$E$3))</f>
        <v/>
      </c>
      <c r="F61" s="19">
        <f>IF(E61=0,0,C61*D61/12)</f>
        <v/>
      </c>
      <c r="G61" s="19">
        <f>E61-F61</f>
        <v/>
      </c>
      <c r="H61" s="19">
        <f>MAX(0,C61-G61)</f>
        <v/>
      </c>
      <c r="I61" s="15">
        <f>IF(AND(VLOOKUP($B$2,Comparador!$A$9:$Y$17,3,FALSE)="Variable",A61&gt;12),"Escenario Euríbor +1 p.p.","Tipo actual")</f>
        <v/>
      </c>
    </row>
    <row r="62">
      <c r="A62" s="6" t="n">
        <v>57</v>
      </c>
      <c r="B62" s="31">
        <f>EDATE(B61,1)</f>
        <v/>
      </c>
      <c r="C62" s="13">
        <f>H61</f>
        <v/>
      </c>
      <c r="D62" s="9">
        <f>IF(VLOOKUP($B$2,Comparador!$A$9:$Y$17,3,FALSE)="Variable",IF(A62&lt;=12,N(VLOOKUP($B$2,Comparador!$A$9:$Y$17,14,FALSE)),N(VLOOKUP($B$2,Comparador!$A$9:$Y$17,14,FALSE))+0.01),N(VLOOKUP($B$2,Comparador!$A$9:$Y$17,14,FALSE)))</f>
        <v/>
      </c>
      <c r="E62" s="13">
        <f>IF(A62&gt;$E$2,0,-PMT(D62/12,$E$2,$E$3))</f>
        <v/>
      </c>
      <c r="F62" s="13">
        <f>IF(E62=0,0,C62*D62/12)</f>
        <v/>
      </c>
      <c r="G62" s="13">
        <f>E62-F62</f>
        <v/>
      </c>
      <c r="H62" s="13">
        <f>MAX(0,C62-G62)</f>
        <v/>
      </c>
      <c r="I62" s="15">
        <f>IF(AND(VLOOKUP($B$2,Comparador!$A$9:$Y$17,3,FALSE)="Variable",A62&gt;12),"Escenario Euríbor +1 p.p.","Tipo actual")</f>
        <v/>
      </c>
    </row>
    <row r="63">
      <c r="A63" s="15" t="n">
        <v>58</v>
      </c>
      <c r="B63" s="32">
        <f>EDATE(B62,1)</f>
        <v/>
      </c>
      <c r="C63" s="19">
        <f>H62</f>
        <v/>
      </c>
      <c r="D63" s="17">
        <f>IF(VLOOKUP($B$2,Comparador!$A$9:$Y$17,3,FALSE)="Variable",IF(A63&lt;=12,N(VLOOKUP($B$2,Comparador!$A$9:$Y$17,14,FALSE)),N(VLOOKUP($B$2,Comparador!$A$9:$Y$17,14,FALSE))+0.01),N(VLOOKUP($B$2,Comparador!$A$9:$Y$17,14,FALSE)))</f>
        <v/>
      </c>
      <c r="E63" s="19">
        <f>IF(A63&gt;$E$2,0,-PMT(D63/12,$E$2,$E$3))</f>
        <v/>
      </c>
      <c r="F63" s="19">
        <f>IF(E63=0,0,C63*D63/12)</f>
        <v/>
      </c>
      <c r="G63" s="19">
        <f>E63-F63</f>
        <v/>
      </c>
      <c r="H63" s="19">
        <f>MAX(0,C63-G63)</f>
        <v/>
      </c>
      <c r="I63" s="15">
        <f>IF(AND(VLOOKUP($B$2,Comparador!$A$9:$Y$17,3,FALSE)="Variable",A63&gt;12),"Escenario Euríbor +1 p.p.","Tipo actual")</f>
        <v/>
      </c>
    </row>
    <row r="64">
      <c r="A64" s="6" t="n">
        <v>59</v>
      </c>
      <c r="B64" s="31">
        <f>EDATE(B63,1)</f>
        <v/>
      </c>
      <c r="C64" s="13">
        <f>H63</f>
        <v/>
      </c>
      <c r="D64" s="9">
        <f>IF(VLOOKUP($B$2,Comparador!$A$9:$Y$17,3,FALSE)="Variable",IF(A64&lt;=12,N(VLOOKUP($B$2,Comparador!$A$9:$Y$17,14,FALSE)),N(VLOOKUP($B$2,Comparador!$A$9:$Y$17,14,FALSE))+0.01),N(VLOOKUP($B$2,Comparador!$A$9:$Y$17,14,FALSE)))</f>
        <v/>
      </c>
      <c r="E64" s="13">
        <f>IF(A64&gt;$E$2,0,-PMT(D64/12,$E$2,$E$3))</f>
        <v/>
      </c>
      <c r="F64" s="13">
        <f>IF(E64=0,0,C64*D64/12)</f>
        <v/>
      </c>
      <c r="G64" s="13">
        <f>E64-F64</f>
        <v/>
      </c>
      <c r="H64" s="13">
        <f>MAX(0,C64-G64)</f>
        <v/>
      </c>
      <c r="I64" s="15">
        <f>IF(AND(VLOOKUP($B$2,Comparador!$A$9:$Y$17,3,FALSE)="Variable",A64&gt;12),"Escenario Euríbor +1 p.p.","Tipo actual")</f>
        <v/>
      </c>
    </row>
    <row r="65">
      <c r="A65" s="15" t="n">
        <v>60</v>
      </c>
      <c r="B65" s="32">
        <f>EDATE(B64,1)</f>
        <v/>
      </c>
      <c r="C65" s="19">
        <f>H64</f>
        <v/>
      </c>
      <c r="D65" s="17">
        <f>IF(VLOOKUP($B$2,Comparador!$A$9:$Y$17,3,FALSE)="Variable",IF(A65&lt;=12,N(VLOOKUP($B$2,Comparador!$A$9:$Y$17,14,FALSE)),N(VLOOKUP($B$2,Comparador!$A$9:$Y$17,14,FALSE))+0.01),N(VLOOKUP($B$2,Comparador!$A$9:$Y$17,14,FALSE)))</f>
        <v/>
      </c>
      <c r="E65" s="19">
        <f>IF(A65&gt;$E$2,0,-PMT(D65/12,$E$2,$E$3))</f>
        <v/>
      </c>
      <c r="F65" s="19">
        <f>IF(E65=0,0,C65*D65/12)</f>
        <v/>
      </c>
      <c r="G65" s="19">
        <f>E65-F65</f>
        <v/>
      </c>
      <c r="H65" s="19">
        <f>MAX(0,C65-G65)</f>
        <v/>
      </c>
      <c r="I65" s="15">
        <f>IF(AND(VLOOKUP($B$2,Comparador!$A$9:$Y$17,3,FALSE)="Variable",A65&gt;12),"Escenario Euríbor +1 p.p.","Tipo actual")</f>
        <v/>
      </c>
    </row>
    <row r="66">
      <c r="A66" s="6" t="n">
        <v>61</v>
      </c>
      <c r="B66" s="31">
        <f>EDATE(B65,1)</f>
        <v/>
      </c>
      <c r="C66" s="13">
        <f>H65</f>
        <v/>
      </c>
      <c r="D66" s="9">
        <f>IF(VLOOKUP($B$2,Comparador!$A$9:$Y$17,3,FALSE)="Variable",IF(A66&lt;=12,N(VLOOKUP($B$2,Comparador!$A$9:$Y$17,14,FALSE)),N(VLOOKUP($B$2,Comparador!$A$9:$Y$17,14,FALSE))+0.01),N(VLOOKUP($B$2,Comparador!$A$9:$Y$17,14,FALSE)))</f>
        <v/>
      </c>
      <c r="E66" s="13">
        <f>IF(A66&gt;$E$2,0,-PMT(D66/12,$E$2,$E$3))</f>
        <v/>
      </c>
      <c r="F66" s="13">
        <f>IF(E66=0,0,C66*D66/12)</f>
        <v/>
      </c>
      <c r="G66" s="13">
        <f>E66-F66</f>
        <v/>
      </c>
      <c r="H66" s="13">
        <f>MAX(0,C66-G66)</f>
        <v/>
      </c>
      <c r="I66" s="15">
        <f>IF(AND(VLOOKUP($B$2,Comparador!$A$9:$Y$17,3,FALSE)="Variable",A66&gt;12),"Escenario Euríbor +1 p.p.","Tipo actual")</f>
        <v/>
      </c>
    </row>
    <row r="67">
      <c r="A67" s="15" t="n">
        <v>62</v>
      </c>
      <c r="B67" s="32">
        <f>EDATE(B66,1)</f>
        <v/>
      </c>
      <c r="C67" s="19">
        <f>H66</f>
        <v/>
      </c>
      <c r="D67" s="17">
        <f>IF(VLOOKUP($B$2,Comparador!$A$9:$Y$17,3,FALSE)="Variable",IF(A67&lt;=12,N(VLOOKUP($B$2,Comparador!$A$9:$Y$17,14,FALSE)),N(VLOOKUP($B$2,Comparador!$A$9:$Y$17,14,FALSE))+0.01),N(VLOOKUP($B$2,Comparador!$A$9:$Y$17,14,FALSE)))</f>
        <v/>
      </c>
      <c r="E67" s="19">
        <f>IF(A67&gt;$E$2,0,-PMT(D67/12,$E$2,$E$3))</f>
        <v/>
      </c>
      <c r="F67" s="19">
        <f>IF(E67=0,0,C67*D67/12)</f>
        <v/>
      </c>
      <c r="G67" s="19">
        <f>E67-F67</f>
        <v/>
      </c>
      <c r="H67" s="19">
        <f>MAX(0,C67-G67)</f>
        <v/>
      </c>
      <c r="I67" s="15">
        <f>IF(AND(VLOOKUP($B$2,Comparador!$A$9:$Y$17,3,FALSE)="Variable",A67&gt;12),"Escenario Euríbor +1 p.p.","Tipo actual")</f>
        <v/>
      </c>
    </row>
    <row r="68">
      <c r="A68" s="6" t="n">
        <v>63</v>
      </c>
      <c r="B68" s="31">
        <f>EDATE(B67,1)</f>
        <v/>
      </c>
      <c r="C68" s="13">
        <f>H67</f>
        <v/>
      </c>
      <c r="D68" s="9">
        <f>IF(VLOOKUP($B$2,Comparador!$A$9:$Y$17,3,FALSE)="Variable",IF(A68&lt;=12,N(VLOOKUP($B$2,Comparador!$A$9:$Y$17,14,FALSE)),N(VLOOKUP($B$2,Comparador!$A$9:$Y$17,14,FALSE))+0.01),N(VLOOKUP($B$2,Comparador!$A$9:$Y$17,14,FALSE)))</f>
        <v/>
      </c>
      <c r="E68" s="13">
        <f>IF(A68&gt;$E$2,0,-PMT(D68/12,$E$2,$E$3))</f>
        <v/>
      </c>
      <c r="F68" s="13">
        <f>IF(E68=0,0,C68*D68/12)</f>
        <v/>
      </c>
      <c r="G68" s="13">
        <f>E68-F68</f>
        <v/>
      </c>
      <c r="H68" s="13">
        <f>MAX(0,C68-G68)</f>
        <v/>
      </c>
      <c r="I68" s="15">
        <f>IF(AND(VLOOKUP($B$2,Comparador!$A$9:$Y$17,3,FALSE)="Variable",A68&gt;12),"Escenario Euríbor +1 p.p.","Tipo actual")</f>
        <v/>
      </c>
    </row>
    <row r="69">
      <c r="A69" s="15" t="n">
        <v>64</v>
      </c>
      <c r="B69" s="32">
        <f>EDATE(B68,1)</f>
        <v/>
      </c>
      <c r="C69" s="19">
        <f>H68</f>
        <v/>
      </c>
      <c r="D69" s="17">
        <f>IF(VLOOKUP($B$2,Comparador!$A$9:$Y$17,3,FALSE)="Variable",IF(A69&lt;=12,N(VLOOKUP($B$2,Comparador!$A$9:$Y$17,14,FALSE)),N(VLOOKUP($B$2,Comparador!$A$9:$Y$17,14,FALSE))+0.01),N(VLOOKUP($B$2,Comparador!$A$9:$Y$17,14,FALSE)))</f>
        <v/>
      </c>
      <c r="E69" s="19">
        <f>IF(A69&gt;$E$2,0,-PMT(D69/12,$E$2,$E$3))</f>
        <v/>
      </c>
      <c r="F69" s="19">
        <f>IF(E69=0,0,C69*D69/12)</f>
        <v/>
      </c>
      <c r="G69" s="19">
        <f>E69-F69</f>
        <v/>
      </c>
      <c r="H69" s="19">
        <f>MAX(0,C69-G69)</f>
        <v/>
      </c>
      <c r="I69" s="15">
        <f>IF(AND(VLOOKUP($B$2,Comparador!$A$9:$Y$17,3,FALSE)="Variable",A69&gt;12),"Escenario Euríbor +1 p.p.","Tipo actual")</f>
        <v/>
      </c>
    </row>
    <row r="70">
      <c r="A70" s="6" t="n">
        <v>65</v>
      </c>
      <c r="B70" s="31">
        <f>EDATE(B69,1)</f>
        <v/>
      </c>
      <c r="C70" s="13">
        <f>H69</f>
        <v/>
      </c>
      <c r="D70" s="9">
        <f>IF(VLOOKUP($B$2,Comparador!$A$9:$Y$17,3,FALSE)="Variable",IF(A70&lt;=12,N(VLOOKUP($B$2,Comparador!$A$9:$Y$17,14,FALSE)),N(VLOOKUP($B$2,Comparador!$A$9:$Y$17,14,FALSE))+0.01),N(VLOOKUP($B$2,Comparador!$A$9:$Y$17,14,FALSE)))</f>
        <v/>
      </c>
      <c r="E70" s="13">
        <f>IF(A70&gt;$E$2,0,-PMT(D70/12,$E$2,$E$3))</f>
        <v/>
      </c>
      <c r="F70" s="13">
        <f>IF(E70=0,0,C70*D70/12)</f>
        <v/>
      </c>
      <c r="G70" s="13">
        <f>E70-F70</f>
        <v/>
      </c>
      <c r="H70" s="13">
        <f>MAX(0,C70-G70)</f>
        <v/>
      </c>
      <c r="I70" s="15">
        <f>IF(AND(VLOOKUP($B$2,Comparador!$A$9:$Y$17,3,FALSE)="Variable",A70&gt;12),"Escenario Euríbor +1 p.p.","Tipo actual")</f>
        <v/>
      </c>
    </row>
    <row r="71">
      <c r="A71" s="15" t="n">
        <v>66</v>
      </c>
      <c r="B71" s="32">
        <f>EDATE(B70,1)</f>
        <v/>
      </c>
      <c r="C71" s="19">
        <f>H70</f>
        <v/>
      </c>
      <c r="D71" s="17">
        <f>IF(VLOOKUP($B$2,Comparador!$A$9:$Y$17,3,FALSE)="Variable",IF(A71&lt;=12,N(VLOOKUP($B$2,Comparador!$A$9:$Y$17,14,FALSE)),N(VLOOKUP($B$2,Comparador!$A$9:$Y$17,14,FALSE))+0.01),N(VLOOKUP($B$2,Comparador!$A$9:$Y$17,14,FALSE)))</f>
        <v/>
      </c>
      <c r="E71" s="19">
        <f>IF(A71&gt;$E$2,0,-PMT(D71/12,$E$2,$E$3))</f>
        <v/>
      </c>
      <c r="F71" s="19">
        <f>IF(E71=0,0,C71*D71/12)</f>
        <v/>
      </c>
      <c r="G71" s="19">
        <f>E71-F71</f>
        <v/>
      </c>
      <c r="H71" s="19">
        <f>MAX(0,C71-G71)</f>
        <v/>
      </c>
      <c r="I71" s="15">
        <f>IF(AND(VLOOKUP($B$2,Comparador!$A$9:$Y$17,3,FALSE)="Variable",A71&gt;12),"Escenario Euríbor +1 p.p.","Tipo actual")</f>
        <v/>
      </c>
    </row>
    <row r="72">
      <c r="A72" s="6" t="n">
        <v>67</v>
      </c>
      <c r="B72" s="31">
        <f>EDATE(B71,1)</f>
        <v/>
      </c>
      <c r="C72" s="13">
        <f>H71</f>
        <v/>
      </c>
      <c r="D72" s="9">
        <f>IF(VLOOKUP($B$2,Comparador!$A$9:$Y$17,3,FALSE)="Variable",IF(A72&lt;=12,N(VLOOKUP($B$2,Comparador!$A$9:$Y$17,14,FALSE)),N(VLOOKUP($B$2,Comparador!$A$9:$Y$17,14,FALSE))+0.01),N(VLOOKUP($B$2,Comparador!$A$9:$Y$17,14,FALSE)))</f>
        <v/>
      </c>
      <c r="E72" s="13">
        <f>IF(A72&gt;$E$2,0,-PMT(D72/12,$E$2,$E$3))</f>
        <v/>
      </c>
      <c r="F72" s="13">
        <f>IF(E72=0,0,C72*D72/12)</f>
        <v/>
      </c>
      <c r="G72" s="13">
        <f>E72-F72</f>
        <v/>
      </c>
      <c r="H72" s="13">
        <f>MAX(0,C72-G72)</f>
        <v/>
      </c>
      <c r="I72" s="15">
        <f>IF(AND(VLOOKUP($B$2,Comparador!$A$9:$Y$17,3,FALSE)="Variable",A72&gt;12),"Escenario Euríbor +1 p.p.","Tipo actual")</f>
        <v/>
      </c>
    </row>
    <row r="73">
      <c r="A73" s="15" t="n">
        <v>68</v>
      </c>
      <c r="B73" s="32">
        <f>EDATE(B72,1)</f>
        <v/>
      </c>
      <c r="C73" s="19">
        <f>H72</f>
        <v/>
      </c>
      <c r="D73" s="17">
        <f>IF(VLOOKUP($B$2,Comparador!$A$9:$Y$17,3,FALSE)="Variable",IF(A73&lt;=12,N(VLOOKUP($B$2,Comparador!$A$9:$Y$17,14,FALSE)),N(VLOOKUP($B$2,Comparador!$A$9:$Y$17,14,FALSE))+0.01),N(VLOOKUP($B$2,Comparador!$A$9:$Y$17,14,FALSE)))</f>
        <v/>
      </c>
      <c r="E73" s="19">
        <f>IF(A73&gt;$E$2,0,-PMT(D73/12,$E$2,$E$3))</f>
        <v/>
      </c>
      <c r="F73" s="19">
        <f>IF(E73=0,0,C73*D73/12)</f>
        <v/>
      </c>
      <c r="G73" s="19">
        <f>E73-F73</f>
        <v/>
      </c>
      <c r="H73" s="19">
        <f>MAX(0,C73-G73)</f>
        <v/>
      </c>
      <c r="I73" s="15">
        <f>IF(AND(VLOOKUP($B$2,Comparador!$A$9:$Y$17,3,FALSE)="Variable",A73&gt;12),"Escenario Euríbor +1 p.p.","Tipo actual")</f>
        <v/>
      </c>
    </row>
    <row r="74">
      <c r="A74" s="6" t="n">
        <v>69</v>
      </c>
      <c r="B74" s="31">
        <f>EDATE(B73,1)</f>
        <v/>
      </c>
      <c r="C74" s="13">
        <f>H73</f>
        <v/>
      </c>
      <c r="D74" s="9">
        <f>IF(VLOOKUP($B$2,Comparador!$A$9:$Y$17,3,FALSE)="Variable",IF(A74&lt;=12,N(VLOOKUP($B$2,Comparador!$A$9:$Y$17,14,FALSE)),N(VLOOKUP($B$2,Comparador!$A$9:$Y$17,14,FALSE))+0.01),N(VLOOKUP($B$2,Comparador!$A$9:$Y$17,14,FALSE)))</f>
        <v/>
      </c>
      <c r="E74" s="13">
        <f>IF(A74&gt;$E$2,0,-PMT(D74/12,$E$2,$E$3))</f>
        <v/>
      </c>
      <c r="F74" s="13">
        <f>IF(E74=0,0,C74*D74/12)</f>
        <v/>
      </c>
      <c r="G74" s="13">
        <f>E74-F74</f>
        <v/>
      </c>
      <c r="H74" s="13">
        <f>MAX(0,C74-G74)</f>
        <v/>
      </c>
      <c r="I74" s="15">
        <f>IF(AND(VLOOKUP($B$2,Comparador!$A$9:$Y$17,3,FALSE)="Variable",A74&gt;12),"Escenario Euríbor +1 p.p.","Tipo actual")</f>
        <v/>
      </c>
    </row>
    <row r="75">
      <c r="A75" s="15" t="n">
        <v>70</v>
      </c>
      <c r="B75" s="32">
        <f>EDATE(B74,1)</f>
        <v/>
      </c>
      <c r="C75" s="19">
        <f>H74</f>
        <v/>
      </c>
      <c r="D75" s="17">
        <f>IF(VLOOKUP($B$2,Comparador!$A$9:$Y$17,3,FALSE)="Variable",IF(A75&lt;=12,N(VLOOKUP($B$2,Comparador!$A$9:$Y$17,14,FALSE)),N(VLOOKUP($B$2,Comparador!$A$9:$Y$17,14,FALSE))+0.01),N(VLOOKUP($B$2,Comparador!$A$9:$Y$17,14,FALSE)))</f>
        <v/>
      </c>
      <c r="E75" s="19">
        <f>IF(A75&gt;$E$2,0,-PMT(D75/12,$E$2,$E$3))</f>
        <v/>
      </c>
      <c r="F75" s="19">
        <f>IF(E75=0,0,C75*D75/12)</f>
        <v/>
      </c>
      <c r="G75" s="19">
        <f>E75-F75</f>
        <v/>
      </c>
      <c r="H75" s="19">
        <f>MAX(0,C75-G75)</f>
        <v/>
      </c>
      <c r="I75" s="15">
        <f>IF(AND(VLOOKUP($B$2,Comparador!$A$9:$Y$17,3,FALSE)="Variable",A75&gt;12),"Escenario Euríbor +1 p.p.","Tipo actual")</f>
        <v/>
      </c>
    </row>
    <row r="76">
      <c r="A76" s="6" t="n">
        <v>71</v>
      </c>
      <c r="B76" s="31">
        <f>EDATE(B75,1)</f>
        <v/>
      </c>
      <c r="C76" s="13">
        <f>H75</f>
        <v/>
      </c>
      <c r="D76" s="9">
        <f>IF(VLOOKUP($B$2,Comparador!$A$9:$Y$17,3,FALSE)="Variable",IF(A76&lt;=12,N(VLOOKUP($B$2,Comparador!$A$9:$Y$17,14,FALSE)),N(VLOOKUP($B$2,Comparador!$A$9:$Y$17,14,FALSE))+0.01),N(VLOOKUP($B$2,Comparador!$A$9:$Y$17,14,FALSE)))</f>
        <v/>
      </c>
      <c r="E76" s="13">
        <f>IF(A76&gt;$E$2,0,-PMT(D76/12,$E$2,$E$3))</f>
        <v/>
      </c>
      <c r="F76" s="13">
        <f>IF(E76=0,0,C76*D76/12)</f>
        <v/>
      </c>
      <c r="G76" s="13">
        <f>E76-F76</f>
        <v/>
      </c>
      <c r="H76" s="13">
        <f>MAX(0,C76-G76)</f>
        <v/>
      </c>
      <c r="I76" s="15">
        <f>IF(AND(VLOOKUP($B$2,Comparador!$A$9:$Y$17,3,FALSE)="Variable",A76&gt;12),"Escenario Euríbor +1 p.p.","Tipo actual")</f>
        <v/>
      </c>
    </row>
    <row r="77">
      <c r="A77" s="15" t="n">
        <v>72</v>
      </c>
      <c r="B77" s="32">
        <f>EDATE(B76,1)</f>
        <v/>
      </c>
      <c r="C77" s="19">
        <f>H76</f>
        <v/>
      </c>
      <c r="D77" s="17">
        <f>IF(VLOOKUP($B$2,Comparador!$A$9:$Y$17,3,FALSE)="Variable",IF(A77&lt;=12,N(VLOOKUP($B$2,Comparador!$A$9:$Y$17,14,FALSE)),N(VLOOKUP($B$2,Comparador!$A$9:$Y$17,14,FALSE))+0.01),N(VLOOKUP($B$2,Comparador!$A$9:$Y$17,14,FALSE)))</f>
        <v/>
      </c>
      <c r="E77" s="19">
        <f>IF(A77&gt;$E$2,0,-PMT(D77/12,$E$2,$E$3))</f>
        <v/>
      </c>
      <c r="F77" s="19">
        <f>IF(E77=0,0,C77*D77/12)</f>
        <v/>
      </c>
      <c r="G77" s="19">
        <f>E77-F77</f>
        <v/>
      </c>
      <c r="H77" s="19">
        <f>MAX(0,C77-G77)</f>
        <v/>
      </c>
      <c r="I77" s="15">
        <f>IF(AND(VLOOKUP($B$2,Comparador!$A$9:$Y$17,3,FALSE)="Variable",A77&gt;12),"Escenario Euríbor +1 p.p.","Tipo actual")</f>
        <v/>
      </c>
    </row>
    <row r="78">
      <c r="A78" s="6" t="n">
        <v>73</v>
      </c>
      <c r="B78" s="31">
        <f>EDATE(B77,1)</f>
        <v/>
      </c>
      <c r="C78" s="13">
        <f>H77</f>
        <v/>
      </c>
      <c r="D78" s="9">
        <f>IF(VLOOKUP($B$2,Comparador!$A$9:$Y$17,3,FALSE)="Variable",IF(A78&lt;=12,N(VLOOKUP($B$2,Comparador!$A$9:$Y$17,14,FALSE)),N(VLOOKUP($B$2,Comparador!$A$9:$Y$17,14,FALSE))+0.01),N(VLOOKUP($B$2,Comparador!$A$9:$Y$17,14,FALSE)))</f>
        <v/>
      </c>
      <c r="E78" s="13">
        <f>IF(A78&gt;$E$2,0,-PMT(D78/12,$E$2,$E$3))</f>
        <v/>
      </c>
      <c r="F78" s="13">
        <f>IF(E78=0,0,C78*D78/12)</f>
        <v/>
      </c>
      <c r="G78" s="13">
        <f>E78-F78</f>
        <v/>
      </c>
      <c r="H78" s="13">
        <f>MAX(0,C78-G78)</f>
        <v/>
      </c>
      <c r="I78" s="15">
        <f>IF(AND(VLOOKUP($B$2,Comparador!$A$9:$Y$17,3,FALSE)="Variable",A78&gt;12),"Escenario Euríbor +1 p.p.","Tipo actual")</f>
        <v/>
      </c>
    </row>
    <row r="79">
      <c r="A79" s="15" t="n">
        <v>74</v>
      </c>
      <c r="B79" s="32">
        <f>EDATE(B78,1)</f>
        <v/>
      </c>
      <c r="C79" s="19">
        <f>H78</f>
        <v/>
      </c>
      <c r="D79" s="17">
        <f>IF(VLOOKUP($B$2,Comparador!$A$9:$Y$17,3,FALSE)="Variable",IF(A79&lt;=12,N(VLOOKUP($B$2,Comparador!$A$9:$Y$17,14,FALSE)),N(VLOOKUP($B$2,Comparador!$A$9:$Y$17,14,FALSE))+0.01),N(VLOOKUP($B$2,Comparador!$A$9:$Y$17,14,FALSE)))</f>
        <v/>
      </c>
      <c r="E79" s="19">
        <f>IF(A79&gt;$E$2,0,-PMT(D79/12,$E$2,$E$3))</f>
        <v/>
      </c>
      <c r="F79" s="19">
        <f>IF(E79=0,0,C79*D79/12)</f>
        <v/>
      </c>
      <c r="G79" s="19">
        <f>E79-F79</f>
        <v/>
      </c>
      <c r="H79" s="19">
        <f>MAX(0,C79-G79)</f>
        <v/>
      </c>
      <c r="I79" s="15">
        <f>IF(AND(VLOOKUP($B$2,Comparador!$A$9:$Y$17,3,FALSE)="Variable",A79&gt;12),"Escenario Euríbor +1 p.p.","Tipo actual")</f>
        <v/>
      </c>
    </row>
    <row r="80">
      <c r="A80" s="6" t="n">
        <v>75</v>
      </c>
      <c r="B80" s="31">
        <f>EDATE(B79,1)</f>
        <v/>
      </c>
      <c r="C80" s="13">
        <f>H79</f>
        <v/>
      </c>
      <c r="D80" s="9">
        <f>IF(VLOOKUP($B$2,Comparador!$A$9:$Y$17,3,FALSE)="Variable",IF(A80&lt;=12,N(VLOOKUP($B$2,Comparador!$A$9:$Y$17,14,FALSE)),N(VLOOKUP($B$2,Comparador!$A$9:$Y$17,14,FALSE))+0.01),N(VLOOKUP($B$2,Comparador!$A$9:$Y$17,14,FALSE)))</f>
        <v/>
      </c>
      <c r="E80" s="13">
        <f>IF(A80&gt;$E$2,0,-PMT(D80/12,$E$2,$E$3))</f>
        <v/>
      </c>
      <c r="F80" s="13">
        <f>IF(E80=0,0,C80*D80/12)</f>
        <v/>
      </c>
      <c r="G80" s="13">
        <f>E80-F80</f>
        <v/>
      </c>
      <c r="H80" s="13">
        <f>MAX(0,C80-G80)</f>
        <v/>
      </c>
      <c r="I80" s="15">
        <f>IF(AND(VLOOKUP($B$2,Comparador!$A$9:$Y$17,3,FALSE)="Variable",A80&gt;12),"Escenario Euríbor +1 p.p.","Tipo actual")</f>
        <v/>
      </c>
    </row>
    <row r="81">
      <c r="A81" s="15" t="n">
        <v>76</v>
      </c>
      <c r="B81" s="32">
        <f>EDATE(B80,1)</f>
        <v/>
      </c>
      <c r="C81" s="19">
        <f>H80</f>
        <v/>
      </c>
      <c r="D81" s="17">
        <f>IF(VLOOKUP($B$2,Comparador!$A$9:$Y$17,3,FALSE)="Variable",IF(A81&lt;=12,N(VLOOKUP($B$2,Comparador!$A$9:$Y$17,14,FALSE)),N(VLOOKUP($B$2,Comparador!$A$9:$Y$17,14,FALSE))+0.01),N(VLOOKUP($B$2,Comparador!$A$9:$Y$17,14,FALSE)))</f>
        <v/>
      </c>
      <c r="E81" s="19">
        <f>IF(A81&gt;$E$2,0,-PMT(D81/12,$E$2,$E$3))</f>
        <v/>
      </c>
      <c r="F81" s="19">
        <f>IF(E81=0,0,C81*D81/12)</f>
        <v/>
      </c>
      <c r="G81" s="19">
        <f>E81-F81</f>
        <v/>
      </c>
      <c r="H81" s="19">
        <f>MAX(0,C81-G81)</f>
        <v/>
      </c>
      <c r="I81" s="15">
        <f>IF(AND(VLOOKUP($B$2,Comparador!$A$9:$Y$17,3,FALSE)="Variable",A81&gt;12),"Escenario Euríbor +1 p.p.","Tipo actual")</f>
        <v/>
      </c>
    </row>
    <row r="82">
      <c r="A82" s="6" t="n">
        <v>77</v>
      </c>
      <c r="B82" s="31">
        <f>EDATE(B81,1)</f>
        <v/>
      </c>
      <c r="C82" s="13">
        <f>H81</f>
        <v/>
      </c>
      <c r="D82" s="9">
        <f>IF(VLOOKUP($B$2,Comparador!$A$9:$Y$17,3,FALSE)="Variable",IF(A82&lt;=12,N(VLOOKUP($B$2,Comparador!$A$9:$Y$17,14,FALSE)),N(VLOOKUP($B$2,Comparador!$A$9:$Y$17,14,FALSE))+0.01),N(VLOOKUP($B$2,Comparador!$A$9:$Y$17,14,FALSE)))</f>
        <v/>
      </c>
      <c r="E82" s="13">
        <f>IF(A82&gt;$E$2,0,-PMT(D82/12,$E$2,$E$3))</f>
        <v/>
      </c>
      <c r="F82" s="13">
        <f>IF(E82=0,0,C82*D82/12)</f>
        <v/>
      </c>
      <c r="G82" s="13">
        <f>E82-F82</f>
        <v/>
      </c>
      <c r="H82" s="13">
        <f>MAX(0,C82-G82)</f>
        <v/>
      </c>
      <c r="I82" s="15">
        <f>IF(AND(VLOOKUP($B$2,Comparador!$A$9:$Y$17,3,FALSE)="Variable",A82&gt;12),"Escenario Euríbor +1 p.p.","Tipo actual")</f>
        <v/>
      </c>
    </row>
    <row r="83">
      <c r="A83" s="15" t="n">
        <v>78</v>
      </c>
      <c r="B83" s="32">
        <f>EDATE(B82,1)</f>
        <v/>
      </c>
      <c r="C83" s="19">
        <f>H82</f>
        <v/>
      </c>
      <c r="D83" s="17">
        <f>IF(VLOOKUP($B$2,Comparador!$A$9:$Y$17,3,FALSE)="Variable",IF(A83&lt;=12,N(VLOOKUP($B$2,Comparador!$A$9:$Y$17,14,FALSE)),N(VLOOKUP($B$2,Comparador!$A$9:$Y$17,14,FALSE))+0.01),N(VLOOKUP($B$2,Comparador!$A$9:$Y$17,14,FALSE)))</f>
        <v/>
      </c>
      <c r="E83" s="19">
        <f>IF(A83&gt;$E$2,0,-PMT(D83/12,$E$2,$E$3))</f>
        <v/>
      </c>
      <c r="F83" s="19">
        <f>IF(E83=0,0,C83*D83/12)</f>
        <v/>
      </c>
      <c r="G83" s="19">
        <f>E83-F83</f>
        <v/>
      </c>
      <c r="H83" s="19">
        <f>MAX(0,C83-G83)</f>
        <v/>
      </c>
      <c r="I83" s="15">
        <f>IF(AND(VLOOKUP($B$2,Comparador!$A$9:$Y$17,3,FALSE)="Variable",A83&gt;12),"Escenario Euríbor +1 p.p.","Tipo actual")</f>
        <v/>
      </c>
    </row>
    <row r="84">
      <c r="A84" s="6" t="n">
        <v>79</v>
      </c>
      <c r="B84" s="31">
        <f>EDATE(B83,1)</f>
        <v/>
      </c>
      <c r="C84" s="13">
        <f>H83</f>
        <v/>
      </c>
      <c r="D84" s="9">
        <f>IF(VLOOKUP($B$2,Comparador!$A$9:$Y$17,3,FALSE)="Variable",IF(A84&lt;=12,N(VLOOKUP($B$2,Comparador!$A$9:$Y$17,14,FALSE)),N(VLOOKUP($B$2,Comparador!$A$9:$Y$17,14,FALSE))+0.01),N(VLOOKUP($B$2,Comparador!$A$9:$Y$17,14,FALSE)))</f>
        <v/>
      </c>
      <c r="E84" s="13">
        <f>IF(A84&gt;$E$2,0,-PMT(D84/12,$E$2,$E$3))</f>
        <v/>
      </c>
      <c r="F84" s="13">
        <f>IF(E84=0,0,C84*D84/12)</f>
        <v/>
      </c>
      <c r="G84" s="13">
        <f>E84-F84</f>
        <v/>
      </c>
      <c r="H84" s="13">
        <f>MAX(0,C84-G84)</f>
        <v/>
      </c>
      <c r="I84" s="15">
        <f>IF(AND(VLOOKUP($B$2,Comparador!$A$9:$Y$17,3,FALSE)="Variable",A84&gt;12),"Escenario Euríbor +1 p.p.","Tipo actual")</f>
        <v/>
      </c>
    </row>
    <row r="85">
      <c r="A85" s="15" t="n">
        <v>80</v>
      </c>
      <c r="B85" s="32">
        <f>EDATE(B84,1)</f>
        <v/>
      </c>
      <c r="C85" s="19">
        <f>H84</f>
        <v/>
      </c>
      <c r="D85" s="17">
        <f>IF(VLOOKUP($B$2,Comparador!$A$9:$Y$17,3,FALSE)="Variable",IF(A85&lt;=12,N(VLOOKUP($B$2,Comparador!$A$9:$Y$17,14,FALSE)),N(VLOOKUP($B$2,Comparador!$A$9:$Y$17,14,FALSE))+0.01),N(VLOOKUP($B$2,Comparador!$A$9:$Y$17,14,FALSE)))</f>
        <v/>
      </c>
      <c r="E85" s="19">
        <f>IF(A85&gt;$E$2,0,-PMT(D85/12,$E$2,$E$3))</f>
        <v/>
      </c>
      <c r="F85" s="19">
        <f>IF(E85=0,0,C85*D85/12)</f>
        <v/>
      </c>
      <c r="G85" s="19">
        <f>E85-F85</f>
        <v/>
      </c>
      <c r="H85" s="19">
        <f>MAX(0,C85-G85)</f>
        <v/>
      </c>
      <c r="I85" s="15">
        <f>IF(AND(VLOOKUP($B$2,Comparador!$A$9:$Y$17,3,FALSE)="Variable",A85&gt;12),"Escenario Euríbor +1 p.p.","Tipo actual")</f>
        <v/>
      </c>
    </row>
    <row r="86">
      <c r="A86" s="6" t="n">
        <v>81</v>
      </c>
      <c r="B86" s="31">
        <f>EDATE(B85,1)</f>
        <v/>
      </c>
      <c r="C86" s="13">
        <f>H85</f>
        <v/>
      </c>
      <c r="D86" s="9">
        <f>IF(VLOOKUP($B$2,Comparador!$A$9:$Y$17,3,FALSE)="Variable",IF(A86&lt;=12,N(VLOOKUP($B$2,Comparador!$A$9:$Y$17,14,FALSE)),N(VLOOKUP($B$2,Comparador!$A$9:$Y$17,14,FALSE))+0.01),N(VLOOKUP($B$2,Comparador!$A$9:$Y$17,14,FALSE)))</f>
        <v/>
      </c>
      <c r="E86" s="13">
        <f>IF(A86&gt;$E$2,0,-PMT(D86/12,$E$2,$E$3))</f>
        <v/>
      </c>
      <c r="F86" s="13">
        <f>IF(E86=0,0,C86*D86/12)</f>
        <v/>
      </c>
      <c r="G86" s="13">
        <f>E86-F86</f>
        <v/>
      </c>
      <c r="H86" s="13">
        <f>MAX(0,C86-G86)</f>
        <v/>
      </c>
      <c r="I86" s="15">
        <f>IF(AND(VLOOKUP($B$2,Comparador!$A$9:$Y$17,3,FALSE)="Variable",A86&gt;12),"Escenario Euríbor +1 p.p.","Tipo actual")</f>
        <v/>
      </c>
    </row>
    <row r="87">
      <c r="A87" s="15" t="n">
        <v>82</v>
      </c>
      <c r="B87" s="32">
        <f>EDATE(B86,1)</f>
        <v/>
      </c>
      <c r="C87" s="19">
        <f>H86</f>
        <v/>
      </c>
      <c r="D87" s="17">
        <f>IF(VLOOKUP($B$2,Comparador!$A$9:$Y$17,3,FALSE)="Variable",IF(A87&lt;=12,N(VLOOKUP($B$2,Comparador!$A$9:$Y$17,14,FALSE)),N(VLOOKUP($B$2,Comparador!$A$9:$Y$17,14,FALSE))+0.01),N(VLOOKUP($B$2,Comparador!$A$9:$Y$17,14,FALSE)))</f>
        <v/>
      </c>
      <c r="E87" s="19">
        <f>IF(A87&gt;$E$2,0,-PMT(D87/12,$E$2,$E$3))</f>
        <v/>
      </c>
      <c r="F87" s="19">
        <f>IF(E87=0,0,C87*D87/12)</f>
        <v/>
      </c>
      <c r="G87" s="19">
        <f>E87-F87</f>
        <v/>
      </c>
      <c r="H87" s="19">
        <f>MAX(0,C87-G87)</f>
        <v/>
      </c>
      <c r="I87" s="15">
        <f>IF(AND(VLOOKUP($B$2,Comparador!$A$9:$Y$17,3,FALSE)="Variable",A87&gt;12),"Escenario Euríbor +1 p.p.","Tipo actual")</f>
        <v/>
      </c>
    </row>
    <row r="88">
      <c r="A88" s="6" t="n">
        <v>83</v>
      </c>
      <c r="B88" s="31">
        <f>EDATE(B87,1)</f>
        <v/>
      </c>
      <c r="C88" s="13">
        <f>H87</f>
        <v/>
      </c>
      <c r="D88" s="9">
        <f>IF(VLOOKUP($B$2,Comparador!$A$9:$Y$17,3,FALSE)="Variable",IF(A88&lt;=12,N(VLOOKUP($B$2,Comparador!$A$9:$Y$17,14,FALSE)),N(VLOOKUP($B$2,Comparador!$A$9:$Y$17,14,FALSE))+0.01),N(VLOOKUP($B$2,Comparador!$A$9:$Y$17,14,FALSE)))</f>
        <v/>
      </c>
      <c r="E88" s="13">
        <f>IF(A88&gt;$E$2,0,-PMT(D88/12,$E$2,$E$3))</f>
        <v/>
      </c>
      <c r="F88" s="13">
        <f>IF(E88=0,0,C88*D88/12)</f>
        <v/>
      </c>
      <c r="G88" s="13">
        <f>E88-F88</f>
        <v/>
      </c>
      <c r="H88" s="13">
        <f>MAX(0,C88-G88)</f>
        <v/>
      </c>
      <c r="I88" s="15">
        <f>IF(AND(VLOOKUP($B$2,Comparador!$A$9:$Y$17,3,FALSE)="Variable",A88&gt;12),"Escenario Euríbor +1 p.p.","Tipo actual")</f>
        <v/>
      </c>
    </row>
    <row r="89">
      <c r="A89" s="15" t="n">
        <v>84</v>
      </c>
      <c r="B89" s="32">
        <f>EDATE(B88,1)</f>
        <v/>
      </c>
      <c r="C89" s="19">
        <f>H88</f>
        <v/>
      </c>
      <c r="D89" s="17">
        <f>IF(VLOOKUP($B$2,Comparador!$A$9:$Y$17,3,FALSE)="Variable",IF(A89&lt;=12,N(VLOOKUP($B$2,Comparador!$A$9:$Y$17,14,FALSE)),N(VLOOKUP($B$2,Comparador!$A$9:$Y$17,14,FALSE))+0.01),N(VLOOKUP($B$2,Comparador!$A$9:$Y$17,14,FALSE)))</f>
        <v/>
      </c>
      <c r="E89" s="19">
        <f>IF(A89&gt;$E$2,0,-PMT(D89/12,$E$2,$E$3))</f>
        <v/>
      </c>
      <c r="F89" s="19">
        <f>IF(E89=0,0,C89*D89/12)</f>
        <v/>
      </c>
      <c r="G89" s="19">
        <f>E89-F89</f>
        <v/>
      </c>
      <c r="H89" s="19">
        <f>MAX(0,C89-G89)</f>
        <v/>
      </c>
      <c r="I89" s="15">
        <f>IF(AND(VLOOKUP($B$2,Comparador!$A$9:$Y$17,3,FALSE)="Variable",A89&gt;12),"Escenario Euríbor +1 p.p.","Tipo actual")</f>
        <v/>
      </c>
    </row>
    <row r="90">
      <c r="A90" s="6" t="n">
        <v>85</v>
      </c>
      <c r="B90" s="31">
        <f>EDATE(B89,1)</f>
        <v/>
      </c>
      <c r="C90" s="13">
        <f>H89</f>
        <v/>
      </c>
      <c r="D90" s="9">
        <f>IF(VLOOKUP($B$2,Comparador!$A$9:$Y$17,3,FALSE)="Variable",IF(A90&lt;=12,N(VLOOKUP($B$2,Comparador!$A$9:$Y$17,14,FALSE)),N(VLOOKUP($B$2,Comparador!$A$9:$Y$17,14,FALSE))+0.01),N(VLOOKUP($B$2,Comparador!$A$9:$Y$17,14,FALSE)))</f>
        <v/>
      </c>
      <c r="E90" s="13">
        <f>IF(A90&gt;$E$2,0,-PMT(D90/12,$E$2,$E$3))</f>
        <v/>
      </c>
      <c r="F90" s="13">
        <f>IF(E90=0,0,C90*D90/12)</f>
        <v/>
      </c>
      <c r="G90" s="13">
        <f>E90-F90</f>
        <v/>
      </c>
      <c r="H90" s="13">
        <f>MAX(0,C90-G90)</f>
        <v/>
      </c>
      <c r="I90" s="15">
        <f>IF(AND(VLOOKUP($B$2,Comparador!$A$9:$Y$17,3,FALSE)="Variable",A90&gt;12),"Escenario Euríbor +1 p.p.","Tipo actual")</f>
        <v/>
      </c>
    </row>
    <row r="91">
      <c r="A91" s="15" t="n">
        <v>86</v>
      </c>
      <c r="B91" s="32">
        <f>EDATE(B90,1)</f>
        <v/>
      </c>
      <c r="C91" s="19">
        <f>H90</f>
        <v/>
      </c>
      <c r="D91" s="17">
        <f>IF(VLOOKUP($B$2,Comparador!$A$9:$Y$17,3,FALSE)="Variable",IF(A91&lt;=12,N(VLOOKUP($B$2,Comparador!$A$9:$Y$17,14,FALSE)),N(VLOOKUP($B$2,Comparador!$A$9:$Y$17,14,FALSE))+0.01),N(VLOOKUP($B$2,Comparador!$A$9:$Y$17,14,FALSE)))</f>
        <v/>
      </c>
      <c r="E91" s="19">
        <f>IF(A91&gt;$E$2,0,-PMT(D91/12,$E$2,$E$3))</f>
        <v/>
      </c>
      <c r="F91" s="19">
        <f>IF(E91=0,0,C91*D91/12)</f>
        <v/>
      </c>
      <c r="G91" s="19">
        <f>E91-F91</f>
        <v/>
      </c>
      <c r="H91" s="19">
        <f>MAX(0,C91-G91)</f>
        <v/>
      </c>
      <c r="I91" s="15">
        <f>IF(AND(VLOOKUP($B$2,Comparador!$A$9:$Y$17,3,FALSE)="Variable",A91&gt;12),"Escenario Euríbor +1 p.p.","Tipo actual")</f>
        <v/>
      </c>
    </row>
    <row r="92">
      <c r="A92" s="6" t="n">
        <v>87</v>
      </c>
      <c r="B92" s="31">
        <f>EDATE(B91,1)</f>
        <v/>
      </c>
      <c r="C92" s="13">
        <f>H91</f>
        <v/>
      </c>
      <c r="D92" s="9">
        <f>IF(VLOOKUP($B$2,Comparador!$A$9:$Y$17,3,FALSE)="Variable",IF(A92&lt;=12,N(VLOOKUP($B$2,Comparador!$A$9:$Y$17,14,FALSE)),N(VLOOKUP($B$2,Comparador!$A$9:$Y$17,14,FALSE))+0.01),N(VLOOKUP($B$2,Comparador!$A$9:$Y$17,14,FALSE)))</f>
        <v/>
      </c>
      <c r="E92" s="13">
        <f>IF(A92&gt;$E$2,0,-PMT(D92/12,$E$2,$E$3))</f>
        <v/>
      </c>
      <c r="F92" s="13">
        <f>IF(E92=0,0,C92*D92/12)</f>
        <v/>
      </c>
      <c r="G92" s="13">
        <f>E92-F92</f>
        <v/>
      </c>
      <c r="H92" s="13">
        <f>MAX(0,C92-G92)</f>
        <v/>
      </c>
      <c r="I92" s="15">
        <f>IF(AND(VLOOKUP($B$2,Comparador!$A$9:$Y$17,3,FALSE)="Variable",A92&gt;12),"Escenario Euríbor +1 p.p.","Tipo actual")</f>
        <v/>
      </c>
    </row>
    <row r="93">
      <c r="A93" s="15" t="n">
        <v>88</v>
      </c>
      <c r="B93" s="32">
        <f>EDATE(B92,1)</f>
        <v/>
      </c>
      <c r="C93" s="19">
        <f>H92</f>
        <v/>
      </c>
      <c r="D93" s="17">
        <f>IF(VLOOKUP($B$2,Comparador!$A$9:$Y$17,3,FALSE)="Variable",IF(A93&lt;=12,N(VLOOKUP($B$2,Comparador!$A$9:$Y$17,14,FALSE)),N(VLOOKUP($B$2,Comparador!$A$9:$Y$17,14,FALSE))+0.01),N(VLOOKUP($B$2,Comparador!$A$9:$Y$17,14,FALSE)))</f>
        <v/>
      </c>
      <c r="E93" s="19">
        <f>IF(A93&gt;$E$2,0,-PMT(D93/12,$E$2,$E$3))</f>
        <v/>
      </c>
      <c r="F93" s="19">
        <f>IF(E93=0,0,C93*D93/12)</f>
        <v/>
      </c>
      <c r="G93" s="19">
        <f>E93-F93</f>
        <v/>
      </c>
      <c r="H93" s="19">
        <f>MAX(0,C93-G93)</f>
        <v/>
      </c>
      <c r="I93" s="15">
        <f>IF(AND(VLOOKUP($B$2,Comparador!$A$9:$Y$17,3,FALSE)="Variable",A93&gt;12),"Escenario Euríbor +1 p.p.","Tipo actual")</f>
        <v/>
      </c>
    </row>
    <row r="94">
      <c r="A94" s="6" t="n">
        <v>89</v>
      </c>
      <c r="B94" s="31">
        <f>EDATE(B93,1)</f>
        <v/>
      </c>
      <c r="C94" s="13">
        <f>H93</f>
        <v/>
      </c>
      <c r="D94" s="9">
        <f>IF(VLOOKUP($B$2,Comparador!$A$9:$Y$17,3,FALSE)="Variable",IF(A94&lt;=12,N(VLOOKUP($B$2,Comparador!$A$9:$Y$17,14,FALSE)),N(VLOOKUP($B$2,Comparador!$A$9:$Y$17,14,FALSE))+0.01),N(VLOOKUP($B$2,Comparador!$A$9:$Y$17,14,FALSE)))</f>
        <v/>
      </c>
      <c r="E94" s="13">
        <f>IF(A94&gt;$E$2,0,-PMT(D94/12,$E$2,$E$3))</f>
        <v/>
      </c>
      <c r="F94" s="13">
        <f>IF(E94=0,0,C94*D94/12)</f>
        <v/>
      </c>
      <c r="G94" s="13">
        <f>E94-F94</f>
        <v/>
      </c>
      <c r="H94" s="13">
        <f>MAX(0,C94-G94)</f>
        <v/>
      </c>
      <c r="I94" s="15">
        <f>IF(AND(VLOOKUP($B$2,Comparador!$A$9:$Y$17,3,FALSE)="Variable",A94&gt;12),"Escenario Euríbor +1 p.p.","Tipo actual")</f>
        <v/>
      </c>
    </row>
    <row r="95">
      <c r="A95" s="15" t="n">
        <v>90</v>
      </c>
      <c r="B95" s="32">
        <f>EDATE(B94,1)</f>
        <v/>
      </c>
      <c r="C95" s="19">
        <f>H94</f>
        <v/>
      </c>
      <c r="D95" s="17">
        <f>IF(VLOOKUP($B$2,Comparador!$A$9:$Y$17,3,FALSE)="Variable",IF(A95&lt;=12,N(VLOOKUP($B$2,Comparador!$A$9:$Y$17,14,FALSE)),N(VLOOKUP($B$2,Comparador!$A$9:$Y$17,14,FALSE))+0.01),N(VLOOKUP($B$2,Comparador!$A$9:$Y$17,14,FALSE)))</f>
        <v/>
      </c>
      <c r="E95" s="19">
        <f>IF(A95&gt;$E$2,0,-PMT(D95/12,$E$2,$E$3))</f>
        <v/>
      </c>
      <c r="F95" s="19">
        <f>IF(E95=0,0,C95*D95/12)</f>
        <v/>
      </c>
      <c r="G95" s="19">
        <f>E95-F95</f>
        <v/>
      </c>
      <c r="H95" s="19">
        <f>MAX(0,C95-G95)</f>
        <v/>
      </c>
      <c r="I95" s="15">
        <f>IF(AND(VLOOKUP($B$2,Comparador!$A$9:$Y$17,3,FALSE)="Variable",A95&gt;12),"Escenario Euríbor +1 p.p.","Tipo actual")</f>
        <v/>
      </c>
    </row>
    <row r="96">
      <c r="A96" s="6" t="n">
        <v>91</v>
      </c>
      <c r="B96" s="31">
        <f>EDATE(B95,1)</f>
        <v/>
      </c>
      <c r="C96" s="13">
        <f>H95</f>
        <v/>
      </c>
      <c r="D96" s="9">
        <f>IF(VLOOKUP($B$2,Comparador!$A$9:$Y$17,3,FALSE)="Variable",IF(A96&lt;=12,N(VLOOKUP($B$2,Comparador!$A$9:$Y$17,14,FALSE)),N(VLOOKUP($B$2,Comparador!$A$9:$Y$17,14,FALSE))+0.01),N(VLOOKUP($B$2,Comparador!$A$9:$Y$17,14,FALSE)))</f>
        <v/>
      </c>
      <c r="E96" s="13">
        <f>IF(A96&gt;$E$2,0,-PMT(D96/12,$E$2,$E$3))</f>
        <v/>
      </c>
      <c r="F96" s="13">
        <f>IF(E96=0,0,C96*D96/12)</f>
        <v/>
      </c>
      <c r="G96" s="13">
        <f>E96-F96</f>
        <v/>
      </c>
      <c r="H96" s="13">
        <f>MAX(0,C96-G96)</f>
        <v/>
      </c>
      <c r="I96" s="15">
        <f>IF(AND(VLOOKUP($B$2,Comparador!$A$9:$Y$17,3,FALSE)="Variable",A96&gt;12),"Escenario Euríbor +1 p.p.","Tipo actual")</f>
        <v/>
      </c>
    </row>
    <row r="97">
      <c r="A97" s="15" t="n">
        <v>92</v>
      </c>
      <c r="B97" s="32">
        <f>EDATE(B96,1)</f>
        <v/>
      </c>
      <c r="C97" s="19">
        <f>H96</f>
        <v/>
      </c>
      <c r="D97" s="17">
        <f>IF(VLOOKUP($B$2,Comparador!$A$9:$Y$17,3,FALSE)="Variable",IF(A97&lt;=12,N(VLOOKUP($B$2,Comparador!$A$9:$Y$17,14,FALSE)),N(VLOOKUP($B$2,Comparador!$A$9:$Y$17,14,FALSE))+0.01),N(VLOOKUP($B$2,Comparador!$A$9:$Y$17,14,FALSE)))</f>
        <v/>
      </c>
      <c r="E97" s="19">
        <f>IF(A97&gt;$E$2,0,-PMT(D97/12,$E$2,$E$3))</f>
        <v/>
      </c>
      <c r="F97" s="19">
        <f>IF(E97=0,0,C97*D97/12)</f>
        <v/>
      </c>
      <c r="G97" s="19">
        <f>E97-F97</f>
        <v/>
      </c>
      <c r="H97" s="19">
        <f>MAX(0,C97-G97)</f>
        <v/>
      </c>
      <c r="I97" s="15">
        <f>IF(AND(VLOOKUP($B$2,Comparador!$A$9:$Y$17,3,FALSE)="Variable",A97&gt;12),"Escenario Euríbor +1 p.p.","Tipo actual")</f>
        <v/>
      </c>
    </row>
    <row r="98">
      <c r="A98" s="6" t="n">
        <v>93</v>
      </c>
      <c r="B98" s="31">
        <f>EDATE(B97,1)</f>
        <v/>
      </c>
      <c r="C98" s="13">
        <f>H97</f>
        <v/>
      </c>
      <c r="D98" s="9">
        <f>IF(VLOOKUP($B$2,Comparador!$A$9:$Y$17,3,FALSE)="Variable",IF(A98&lt;=12,N(VLOOKUP($B$2,Comparador!$A$9:$Y$17,14,FALSE)),N(VLOOKUP($B$2,Comparador!$A$9:$Y$17,14,FALSE))+0.01),N(VLOOKUP($B$2,Comparador!$A$9:$Y$17,14,FALSE)))</f>
        <v/>
      </c>
      <c r="E98" s="13">
        <f>IF(A98&gt;$E$2,0,-PMT(D98/12,$E$2,$E$3))</f>
        <v/>
      </c>
      <c r="F98" s="13">
        <f>IF(E98=0,0,C98*D98/12)</f>
        <v/>
      </c>
      <c r="G98" s="13">
        <f>E98-F98</f>
        <v/>
      </c>
      <c r="H98" s="13">
        <f>MAX(0,C98-G98)</f>
        <v/>
      </c>
      <c r="I98" s="15">
        <f>IF(AND(VLOOKUP($B$2,Comparador!$A$9:$Y$17,3,FALSE)="Variable",A98&gt;12),"Escenario Euríbor +1 p.p.","Tipo actual")</f>
        <v/>
      </c>
    </row>
    <row r="99">
      <c r="A99" s="15" t="n">
        <v>94</v>
      </c>
      <c r="B99" s="32">
        <f>EDATE(B98,1)</f>
        <v/>
      </c>
      <c r="C99" s="19">
        <f>H98</f>
        <v/>
      </c>
      <c r="D99" s="17">
        <f>IF(VLOOKUP($B$2,Comparador!$A$9:$Y$17,3,FALSE)="Variable",IF(A99&lt;=12,N(VLOOKUP($B$2,Comparador!$A$9:$Y$17,14,FALSE)),N(VLOOKUP($B$2,Comparador!$A$9:$Y$17,14,FALSE))+0.01),N(VLOOKUP($B$2,Comparador!$A$9:$Y$17,14,FALSE)))</f>
        <v/>
      </c>
      <c r="E99" s="19">
        <f>IF(A99&gt;$E$2,0,-PMT(D99/12,$E$2,$E$3))</f>
        <v/>
      </c>
      <c r="F99" s="19">
        <f>IF(E99=0,0,C99*D99/12)</f>
        <v/>
      </c>
      <c r="G99" s="19">
        <f>E99-F99</f>
        <v/>
      </c>
      <c r="H99" s="19">
        <f>MAX(0,C99-G99)</f>
        <v/>
      </c>
      <c r="I99" s="15">
        <f>IF(AND(VLOOKUP($B$2,Comparador!$A$9:$Y$17,3,FALSE)="Variable",A99&gt;12),"Escenario Euríbor +1 p.p.","Tipo actual")</f>
        <v/>
      </c>
    </row>
    <row r="100">
      <c r="A100" s="6" t="n">
        <v>95</v>
      </c>
      <c r="B100" s="31">
        <f>EDATE(B99,1)</f>
        <v/>
      </c>
      <c r="C100" s="13">
        <f>H99</f>
        <v/>
      </c>
      <c r="D100" s="9">
        <f>IF(VLOOKUP($B$2,Comparador!$A$9:$Y$17,3,FALSE)="Variable",IF(A100&lt;=12,N(VLOOKUP($B$2,Comparador!$A$9:$Y$17,14,FALSE)),N(VLOOKUP($B$2,Comparador!$A$9:$Y$17,14,FALSE))+0.01),N(VLOOKUP($B$2,Comparador!$A$9:$Y$17,14,FALSE)))</f>
        <v/>
      </c>
      <c r="E100" s="13">
        <f>IF(A100&gt;$E$2,0,-PMT(D100/12,$E$2,$E$3))</f>
        <v/>
      </c>
      <c r="F100" s="13">
        <f>IF(E100=0,0,C100*D100/12)</f>
        <v/>
      </c>
      <c r="G100" s="13">
        <f>E100-F100</f>
        <v/>
      </c>
      <c r="H100" s="13">
        <f>MAX(0,C100-G100)</f>
        <v/>
      </c>
      <c r="I100" s="15">
        <f>IF(AND(VLOOKUP($B$2,Comparador!$A$9:$Y$17,3,FALSE)="Variable",A100&gt;12),"Escenario Euríbor +1 p.p.","Tipo actual")</f>
        <v/>
      </c>
    </row>
    <row r="101">
      <c r="A101" s="15" t="n">
        <v>96</v>
      </c>
      <c r="B101" s="32">
        <f>EDATE(B100,1)</f>
        <v/>
      </c>
      <c r="C101" s="19">
        <f>H100</f>
        <v/>
      </c>
      <c r="D101" s="17">
        <f>IF(VLOOKUP($B$2,Comparador!$A$9:$Y$17,3,FALSE)="Variable",IF(A101&lt;=12,N(VLOOKUP($B$2,Comparador!$A$9:$Y$17,14,FALSE)),N(VLOOKUP($B$2,Comparador!$A$9:$Y$17,14,FALSE))+0.01),N(VLOOKUP($B$2,Comparador!$A$9:$Y$17,14,FALSE)))</f>
        <v/>
      </c>
      <c r="E101" s="19">
        <f>IF(A101&gt;$E$2,0,-PMT(D101/12,$E$2,$E$3))</f>
        <v/>
      </c>
      <c r="F101" s="19">
        <f>IF(E101=0,0,C101*D101/12)</f>
        <v/>
      </c>
      <c r="G101" s="19">
        <f>E101-F101</f>
        <v/>
      </c>
      <c r="H101" s="19">
        <f>MAX(0,C101-G101)</f>
        <v/>
      </c>
      <c r="I101" s="15">
        <f>IF(AND(VLOOKUP($B$2,Comparador!$A$9:$Y$17,3,FALSE)="Variable",A101&gt;12),"Escenario Euríbor +1 p.p.","Tipo actual")</f>
        <v/>
      </c>
    </row>
    <row r="102">
      <c r="A102" s="6" t="n">
        <v>97</v>
      </c>
      <c r="B102" s="31">
        <f>EDATE(B101,1)</f>
        <v/>
      </c>
      <c r="C102" s="13">
        <f>H101</f>
        <v/>
      </c>
      <c r="D102" s="9">
        <f>IF(VLOOKUP($B$2,Comparador!$A$9:$Y$17,3,FALSE)="Variable",IF(A102&lt;=12,N(VLOOKUP($B$2,Comparador!$A$9:$Y$17,14,FALSE)),N(VLOOKUP($B$2,Comparador!$A$9:$Y$17,14,FALSE))+0.01),N(VLOOKUP($B$2,Comparador!$A$9:$Y$17,14,FALSE)))</f>
        <v/>
      </c>
      <c r="E102" s="13">
        <f>IF(A102&gt;$E$2,0,-PMT(D102/12,$E$2,$E$3))</f>
        <v/>
      </c>
      <c r="F102" s="13">
        <f>IF(E102=0,0,C102*D102/12)</f>
        <v/>
      </c>
      <c r="G102" s="13">
        <f>E102-F102</f>
        <v/>
      </c>
      <c r="H102" s="13">
        <f>MAX(0,C102-G102)</f>
        <v/>
      </c>
      <c r="I102" s="15">
        <f>IF(AND(VLOOKUP($B$2,Comparador!$A$9:$Y$17,3,FALSE)="Variable",A102&gt;12),"Escenario Euríbor +1 p.p.","Tipo actual")</f>
        <v/>
      </c>
    </row>
    <row r="103">
      <c r="A103" s="15" t="n">
        <v>98</v>
      </c>
      <c r="B103" s="32">
        <f>EDATE(B102,1)</f>
        <v/>
      </c>
      <c r="C103" s="19">
        <f>H102</f>
        <v/>
      </c>
      <c r="D103" s="17">
        <f>IF(VLOOKUP($B$2,Comparador!$A$9:$Y$17,3,FALSE)="Variable",IF(A103&lt;=12,N(VLOOKUP($B$2,Comparador!$A$9:$Y$17,14,FALSE)),N(VLOOKUP($B$2,Comparador!$A$9:$Y$17,14,FALSE))+0.01),N(VLOOKUP($B$2,Comparador!$A$9:$Y$17,14,FALSE)))</f>
        <v/>
      </c>
      <c r="E103" s="19">
        <f>IF(A103&gt;$E$2,0,-PMT(D103/12,$E$2,$E$3))</f>
        <v/>
      </c>
      <c r="F103" s="19">
        <f>IF(E103=0,0,C103*D103/12)</f>
        <v/>
      </c>
      <c r="G103" s="19">
        <f>E103-F103</f>
        <v/>
      </c>
      <c r="H103" s="19">
        <f>MAX(0,C103-G103)</f>
        <v/>
      </c>
      <c r="I103" s="15">
        <f>IF(AND(VLOOKUP($B$2,Comparador!$A$9:$Y$17,3,FALSE)="Variable",A103&gt;12),"Escenario Euríbor +1 p.p.","Tipo actual")</f>
        <v/>
      </c>
    </row>
    <row r="104">
      <c r="A104" s="6" t="n">
        <v>99</v>
      </c>
      <c r="B104" s="31">
        <f>EDATE(B103,1)</f>
        <v/>
      </c>
      <c r="C104" s="13">
        <f>H103</f>
        <v/>
      </c>
      <c r="D104" s="9">
        <f>IF(VLOOKUP($B$2,Comparador!$A$9:$Y$17,3,FALSE)="Variable",IF(A104&lt;=12,N(VLOOKUP($B$2,Comparador!$A$9:$Y$17,14,FALSE)),N(VLOOKUP($B$2,Comparador!$A$9:$Y$17,14,FALSE))+0.01),N(VLOOKUP($B$2,Comparador!$A$9:$Y$17,14,FALSE)))</f>
        <v/>
      </c>
      <c r="E104" s="13">
        <f>IF(A104&gt;$E$2,0,-PMT(D104/12,$E$2,$E$3))</f>
        <v/>
      </c>
      <c r="F104" s="13">
        <f>IF(E104=0,0,C104*D104/12)</f>
        <v/>
      </c>
      <c r="G104" s="13">
        <f>E104-F104</f>
        <v/>
      </c>
      <c r="H104" s="13">
        <f>MAX(0,C104-G104)</f>
        <v/>
      </c>
      <c r="I104" s="15">
        <f>IF(AND(VLOOKUP($B$2,Comparador!$A$9:$Y$17,3,FALSE)="Variable",A104&gt;12),"Escenario Euríbor +1 p.p.","Tipo actual")</f>
        <v/>
      </c>
    </row>
    <row r="105">
      <c r="A105" s="15" t="n">
        <v>100</v>
      </c>
      <c r="B105" s="32">
        <f>EDATE(B104,1)</f>
        <v/>
      </c>
      <c r="C105" s="19">
        <f>H104</f>
        <v/>
      </c>
      <c r="D105" s="17">
        <f>IF(VLOOKUP($B$2,Comparador!$A$9:$Y$17,3,FALSE)="Variable",IF(A105&lt;=12,N(VLOOKUP($B$2,Comparador!$A$9:$Y$17,14,FALSE)),N(VLOOKUP($B$2,Comparador!$A$9:$Y$17,14,FALSE))+0.01),N(VLOOKUP($B$2,Comparador!$A$9:$Y$17,14,FALSE)))</f>
        <v/>
      </c>
      <c r="E105" s="19">
        <f>IF(A105&gt;$E$2,0,-PMT(D105/12,$E$2,$E$3))</f>
        <v/>
      </c>
      <c r="F105" s="19">
        <f>IF(E105=0,0,C105*D105/12)</f>
        <v/>
      </c>
      <c r="G105" s="19">
        <f>E105-F105</f>
        <v/>
      </c>
      <c r="H105" s="19">
        <f>MAX(0,C105-G105)</f>
        <v/>
      </c>
      <c r="I105" s="15">
        <f>IF(AND(VLOOKUP($B$2,Comparador!$A$9:$Y$17,3,FALSE)="Variable",A105&gt;12),"Escenario Euríbor +1 p.p.","Tipo actual")</f>
        <v/>
      </c>
    </row>
    <row r="106">
      <c r="A106" s="6" t="n">
        <v>101</v>
      </c>
      <c r="B106" s="31">
        <f>EDATE(B105,1)</f>
        <v/>
      </c>
      <c r="C106" s="13">
        <f>H105</f>
        <v/>
      </c>
      <c r="D106" s="9">
        <f>IF(VLOOKUP($B$2,Comparador!$A$9:$Y$17,3,FALSE)="Variable",IF(A106&lt;=12,N(VLOOKUP($B$2,Comparador!$A$9:$Y$17,14,FALSE)),N(VLOOKUP($B$2,Comparador!$A$9:$Y$17,14,FALSE))+0.01),N(VLOOKUP($B$2,Comparador!$A$9:$Y$17,14,FALSE)))</f>
        <v/>
      </c>
      <c r="E106" s="13">
        <f>IF(A106&gt;$E$2,0,-PMT(D106/12,$E$2,$E$3))</f>
        <v/>
      </c>
      <c r="F106" s="13">
        <f>IF(E106=0,0,C106*D106/12)</f>
        <v/>
      </c>
      <c r="G106" s="13">
        <f>E106-F106</f>
        <v/>
      </c>
      <c r="H106" s="13">
        <f>MAX(0,C106-G106)</f>
        <v/>
      </c>
      <c r="I106" s="15">
        <f>IF(AND(VLOOKUP($B$2,Comparador!$A$9:$Y$17,3,FALSE)="Variable",A106&gt;12),"Escenario Euríbor +1 p.p.","Tipo actual")</f>
        <v/>
      </c>
    </row>
    <row r="107">
      <c r="A107" s="15" t="n">
        <v>102</v>
      </c>
      <c r="B107" s="32">
        <f>EDATE(B106,1)</f>
        <v/>
      </c>
      <c r="C107" s="19">
        <f>H106</f>
        <v/>
      </c>
      <c r="D107" s="17">
        <f>IF(VLOOKUP($B$2,Comparador!$A$9:$Y$17,3,FALSE)="Variable",IF(A107&lt;=12,N(VLOOKUP($B$2,Comparador!$A$9:$Y$17,14,FALSE)),N(VLOOKUP($B$2,Comparador!$A$9:$Y$17,14,FALSE))+0.01),N(VLOOKUP($B$2,Comparador!$A$9:$Y$17,14,FALSE)))</f>
        <v/>
      </c>
      <c r="E107" s="19">
        <f>IF(A107&gt;$E$2,0,-PMT(D107/12,$E$2,$E$3))</f>
        <v/>
      </c>
      <c r="F107" s="19">
        <f>IF(E107=0,0,C107*D107/12)</f>
        <v/>
      </c>
      <c r="G107" s="19">
        <f>E107-F107</f>
        <v/>
      </c>
      <c r="H107" s="19">
        <f>MAX(0,C107-G107)</f>
        <v/>
      </c>
      <c r="I107" s="15">
        <f>IF(AND(VLOOKUP($B$2,Comparador!$A$9:$Y$17,3,FALSE)="Variable",A107&gt;12),"Escenario Euríbor +1 p.p.","Tipo actual")</f>
        <v/>
      </c>
    </row>
    <row r="108">
      <c r="A108" s="6" t="n">
        <v>103</v>
      </c>
      <c r="B108" s="31">
        <f>EDATE(B107,1)</f>
        <v/>
      </c>
      <c r="C108" s="13">
        <f>H107</f>
        <v/>
      </c>
      <c r="D108" s="9">
        <f>IF(VLOOKUP($B$2,Comparador!$A$9:$Y$17,3,FALSE)="Variable",IF(A108&lt;=12,N(VLOOKUP($B$2,Comparador!$A$9:$Y$17,14,FALSE)),N(VLOOKUP($B$2,Comparador!$A$9:$Y$17,14,FALSE))+0.01),N(VLOOKUP($B$2,Comparador!$A$9:$Y$17,14,FALSE)))</f>
        <v/>
      </c>
      <c r="E108" s="13">
        <f>IF(A108&gt;$E$2,0,-PMT(D108/12,$E$2,$E$3))</f>
        <v/>
      </c>
      <c r="F108" s="13">
        <f>IF(E108=0,0,C108*D108/12)</f>
        <v/>
      </c>
      <c r="G108" s="13">
        <f>E108-F108</f>
        <v/>
      </c>
      <c r="H108" s="13">
        <f>MAX(0,C108-G108)</f>
        <v/>
      </c>
      <c r="I108" s="15">
        <f>IF(AND(VLOOKUP($B$2,Comparador!$A$9:$Y$17,3,FALSE)="Variable",A108&gt;12),"Escenario Euríbor +1 p.p.","Tipo actual")</f>
        <v/>
      </c>
    </row>
    <row r="109">
      <c r="A109" s="15" t="n">
        <v>104</v>
      </c>
      <c r="B109" s="32">
        <f>EDATE(B108,1)</f>
        <v/>
      </c>
      <c r="C109" s="19">
        <f>H108</f>
        <v/>
      </c>
      <c r="D109" s="17">
        <f>IF(VLOOKUP($B$2,Comparador!$A$9:$Y$17,3,FALSE)="Variable",IF(A109&lt;=12,N(VLOOKUP($B$2,Comparador!$A$9:$Y$17,14,FALSE)),N(VLOOKUP($B$2,Comparador!$A$9:$Y$17,14,FALSE))+0.01),N(VLOOKUP($B$2,Comparador!$A$9:$Y$17,14,FALSE)))</f>
        <v/>
      </c>
      <c r="E109" s="19">
        <f>IF(A109&gt;$E$2,0,-PMT(D109/12,$E$2,$E$3))</f>
        <v/>
      </c>
      <c r="F109" s="19">
        <f>IF(E109=0,0,C109*D109/12)</f>
        <v/>
      </c>
      <c r="G109" s="19">
        <f>E109-F109</f>
        <v/>
      </c>
      <c r="H109" s="19">
        <f>MAX(0,C109-G109)</f>
        <v/>
      </c>
      <c r="I109" s="15">
        <f>IF(AND(VLOOKUP($B$2,Comparador!$A$9:$Y$17,3,FALSE)="Variable",A109&gt;12),"Escenario Euríbor +1 p.p.","Tipo actual")</f>
        <v/>
      </c>
    </row>
    <row r="110">
      <c r="A110" s="6" t="n">
        <v>105</v>
      </c>
      <c r="B110" s="31">
        <f>EDATE(B109,1)</f>
        <v/>
      </c>
      <c r="C110" s="13">
        <f>H109</f>
        <v/>
      </c>
      <c r="D110" s="9">
        <f>IF(VLOOKUP($B$2,Comparador!$A$9:$Y$17,3,FALSE)="Variable",IF(A110&lt;=12,N(VLOOKUP($B$2,Comparador!$A$9:$Y$17,14,FALSE)),N(VLOOKUP($B$2,Comparador!$A$9:$Y$17,14,FALSE))+0.01),N(VLOOKUP($B$2,Comparador!$A$9:$Y$17,14,FALSE)))</f>
        <v/>
      </c>
      <c r="E110" s="13">
        <f>IF(A110&gt;$E$2,0,-PMT(D110/12,$E$2,$E$3))</f>
        <v/>
      </c>
      <c r="F110" s="13">
        <f>IF(E110=0,0,C110*D110/12)</f>
        <v/>
      </c>
      <c r="G110" s="13">
        <f>E110-F110</f>
        <v/>
      </c>
      <c r="H110" s="13">
        <f>MAX(0,C110-G110)</f>
        <v/>
      </c>
      <c r="I110" s="15">
        <f>IF(AND(VLOOKUP($B$2,Comparador!$A$9:$Y$17,3,FALSE)="Variable",A110&gt;12),"Escenario Euríbor +1 p.p.","Tipo actual")</f>
        <v/>
      </c>
    </row>
    <row r="111">
      <c r="A111" s="15" t="n">
        <v>106</v>
      </c>
      <c r="B111" s="32">
        <f>EDATE(B110,1)</f>
        <v/>
      </c>
      <c r="C111" s="19">
        <f>H110</f>
        <v/>
      </c>
      <c r="D111" s="17">
        <f>IF(VLOOKUP($B$2,Comparador!$A$9:$Y$17,3,FALSE)="Variable",IF(A111&lt;=12,N(VLOOKUP($B$2,Comparador!$A$9:$Y$17,14,FALSE)),N(VLOOKUP($B$2,Comparador!$A$9:$Y$17,14,FALSE))+0.01),N(VLOOKUP($B$2,Comparador!$A$9:$Y$17,14,FALSE)))</f>
        <v/>
      </c>
      <c r="E111" s="19">
        <f>IF(A111&gt;$E$2,0,-PMT(D111/12,$E$2,$E$3))</f>
        <v/>
      </c>
      <c r="F111" s="19">
        <f>IF(E111=0,0,C111*D111/12)</f>
        <v/>
      </c>
      <c r="G111" s="19">
        <f>E111-F111</f>
        <v/>
      </c>
      <c r="H111" s="19">
        <f>MAX(0,C111-G111)</f>
        <v/>
      </c>
      <c r="I111" s="15">
        <f>IF(AND(VLOOKUP($B$2,Comparador!$A$9:$Y$17,3,FALSE)="Variable",A111&gt;12),"Escenario Euríbor +1 p.p.","Tipo actual")</f>
        <v/>
      </c>
    </row>
    <row r="112">
      <c r="A112" s="6" t="n">
        <v>107</v>
      </c>
      <c r="B112" s="31">
        <f>EDATE(B111,1)</f>
        <v/>
      </c>
      <c r="C112" s="13">
        <f>H111</f>
        <v/>
      </c>
      <c r="D112" s="9">
        <f>IF(VLOOKUP($B$2,Comparador!$A$9:$Y$17,3,FALSE)="Variable",IF(A112&lt;=12,N(VLOOKUP($B$2,Comparador!$A$9:$Y$17,14,FALSE)),N(VLOOKUP($B$2,Comparador!$A$9:$Y$17,14,FALSE))+0.01),N(VLOOKUP($B$2,Comparador!$A$9:$Y$17,14,FALSE)))</f>
        <v/>
      </c>
      <c r="E112" s="13">
        <f>IF(A112&gt;$E$2,0,-PMT(D112/12,$E$2,$E$3))</f>
        <v/>
      </c>
      <c r="F112" s="13">
        <f>IF(E112=0,0,C112*D112/12)</f>
        <v/>
      </c>
      <c r="G112" s="13">
        <f>E112-F112</f>
        <v/>
      </c>
      <c r="H112" s="13">
        <f>MAX(0,C112-G112)</f>
        <v/>
      </c>
      <c r="I112" s="15">
        <f>IF(AND(VLOOKUP($B$2,Comparador!$A$9:$Y$17,3,FALSE)="Variable",A112&gt;12),"Escenario Euríbor +1 p.p.","Tipo actual")</f>
        <v/>
      </c>
    </row>
    <row r="113">
      <c r="A113" s="15" t="n">
        <v>108</v>
      </c>
      <c r="B113" s="32">
        <f>EDATE(B112,1)</f>
        <v/>
      </c>
      <c r="C113" s="19">
        <f>H112</f>
        <v/>
      </c>
      <c r="D113" s="17">
        <f>IF(VLOOKUP($B$2,Comparador!$A$9:$Y$17,3,FALSE)="Variable",IF(A113&lt;=12,N(VLOOKUP($B$2,Comparador!$A$9:$Y$17,14,FALSE)),N(VLOOKUP($B$2,Comparador!$A$9:$Y$17,14,FALSE))+0.01),N(VLOOKUP($B$2,Comparador!$A$9:$Y$17,14,FALSE)))</f>
        <v/>
      </c>
      <c r="E113" s="19">
        <f>IF(A113&gt;$E$2,0,-PMT(D113/12,$E$2,$E$3))</f>
        <v/>
      </c>
      <c r="F113" s="19">
        <f>IF(E113=0,0,C113*D113/12)</f>
        <v/>
      </c>
      <c r="G113" s="19">
        <f>E113-F113</f>
        <v/>
      </c>
      <c r="H113" s="19">
        <f>MAX(0,C113-G113)</f>
        <v/>
      </c>
      <c r="I113" s="15">
        <f>IF(AND(VLOOKUP($B$2,Comparador!$A$9:$Y$17,3,FALSE)="Variable",A113&gt;12),"Escenario Euríbor +1 p.p.","Tipo actual")</f>
        <v/>
      </c>
    </row>
    <row r="114">
      <c r="A114" s="6" t="n">
        <v>109</v>
      </c>
      <c r="B114" s="31">
        <f>EDATE(B113,1)</f>
        <v/>
      </c>
      <c r="C114" s="13">
        <f>H113</f>
        <v/>
      </c>
      <c r="D114" s="9">
        <f>IF(VLOOKUP($B$2,Comparador!$A$9:$Y$17,3,FALSE)="Variable",IF(A114&lt;=12,N(VLOOKUP($B$2,Comparador!$A$9:$Y$17,14,FALSE)),N(VLOOKUP($B$2,Comparador!$A$9:$Y$17,14,FALSE))+0.01),N(VLOOKUP($B$2,Comparador!$A$9:$Y$17,14,FALSE)))</f>
        <v/>
      </c>
      <c r="E114" s="13">
        <f>IF(A114&gt;$E$2,0,-PMT(D114/12,$E$2,$E$3))</f>
        <v/>
      </c>
      <c r="F114" s="13">
        <f>IF(E114=0,0,C114*D114/12)</f>
        <v/>
      </c>
      <c r="G114" s="13">
        <f>E114-F114</f>
        <v/>
      </c>
      <c r="H114" s="13">
        <f>MAX(0,C114-G114)</f>
        <v/>
      </c>
      <c r="I114" s="15">
        <f>IF(AND(VLOOKUP($B$2,Comparador!$A$9:$Y$17,3,FALSE)="Variable",A114&gt;12),"Escenario Euríbor +1 p.p.","Tipo actual")</f>
        <v/>
      </c>
    </row>
    <row r="115">
      <c r="A115" s="15" t="n">
        <v>110</v>
      </c>
      <c r="B115" s="32">
        <f>EDATE(B114,1)</f>
        <v/>
      </c>
      <c r="C115" s="19">
        <f>H114</f>
        <v/>
      </c>
      <c r="D115" s="17">
        <f>IF(VLOOKUP($B$2,Comparador!$A$9:$Y$17,3,FALSE)="Variable",IF(A115&lt;=12,N(VLOOKUP($B$2,Comparador!$A$9:$Y$17,14,FALSE)),N(VLOOKUP($B$2,Comparador!$A$9:$Y$17,14,FALSE))+0.01),N(VLOOKUP($B$2,Comparador!$A$9:$Y$17,14,FALSE)))</f>
        <v/>
      </c>
      <c r="E115" s="19">
        <f>IF(A115&gt;$E$2,0,-PMT(D115/12,$E$2,$E$3))</f>
        <v/>
      </c>
      <c r="F115" s="19">
        <f>IF(E115=0,0,C115*D115/12)</f>
        <v/>
      </c>
      <c r="G115" s="19">
        <f>E115-F115</f>
        <v/>
      </c>
      <c r="H115" s="19">
        <f>MAX(0,C115-G115)</f>
        <v/>
      </c>
      <c r="I115" s="15">
        <f>IF(AND(VLOOKUP($B$2,Comparador!$A$9:$Y$17,3,FALSE)="Variable",A115&gt;12),"Escenario Euríbor +1 p.p.","Tipo actual")</f>
        <v/>
      </c>
    </row>
    <row r="116">
      <c r="A116" s="6" t="n">
        <v>111</v>
      </c>
      <c r="B116" s="31">
        <f>EDATE(B115,1)</f>
        <v/>
      </c>
      <c r="C116" s="13">
        <f>H115</f>
        <v/>
      </c>
      <c r="D116" s="9">
        <f>IF(VLOOKUP($B$2,Comparador!$A$9:$Y$17,3,FALSE)="Variable",IF(A116&lt;=12,N(VLOOKUP($B$2,Comparador!$A$9:$Y$17,14,FALSE)),N(VLOOKUP($B$2,Comparador!$A$9:$Y$17,14,FALSE))+0.01),N(VLOOKUP($B$2,Comparador!$A$9:$Y$17,14,FALSE)))</f>
        <v/>
      </c>
      <c r="E116" s="13">
        <f>IF(A116&gt;$E$2,0,-PMT(D116/12,$E$2,$E$3))</f>
        <v/>
      </c>
      <c r="F116" s="13">
        <f>IF(E116=0,0,C116*D116/12)</f>
        <v/>
      </c>
      <c r="G116" s="13">
        <f>E116-F116</f>
        <v/>
      </c>
      <c r="H116" s="13">
        <f>MAX(0,C116-G116)</f>
        <v/>
      </c>
      <c r="I116" s="15">
        <f>IF(AND(VLOOKUP($B$2,Comparador!$A$9:$Y$17,3,FALSE)="Variable",A116&gt;12),"Escenario Euríbor +1 p.p.","Tipo actual")</f>
        <v/>
      </c>
    </row>
    <row r="117">
      <c r="A117" s="15" t="n">
        <v>112</v>
      </c>
      <c r="B117" s="32">
        <f>EDATE(B116,1)</f>
        <v/>
      </c>
      <c r="C117" s="19">
        <f>H116</f>
        <v/>
      </c>
      <c r="D117" s="17">
        <f>IF(VLOOKUP($B$2,Comparador!$A$9:$Y$17,3,FALSE)="Variable",IF(A117&lt;=12,N(VLOOKUP($B$2,Comparador!$A$9:$Y$17,14,FALSE)),N(VLOOKUP($B$2,Comparador!$A$9:$Y$17,14,FALSE))+0.01),N(VLOOKUP($B$2,Comparador!$A$9:$Y$17,14,FALSE)))</f>
        <v/>
      </c>
      <c r="E117" s="19">
        <f>IF(A117&gt;$E$2,0,-PMT(D117/12,$E$2,$E$3))</f>
        <v/>
      </c>
      <c r="F117" s="19">
        <f>IF(E117=0,0,C117*D117/12)</f>
        <v/>
      </c>
      <c r="G117" s="19">
        <f>E117-F117</f>
        <v/>
      </c>
      <c r="H117" s="19">
        <f>MAX(0,C117-G117)</f>
        <v/>
      </c>
      <c r="I117" s="15">
        <f>IF(AND(VLOOKUP($B$2,Comparador!$A$9:$Y$17,3,FALSE)="Variable",A117&gt;12),"Escenario Euríbor +1 p.p.","Tipo actual")</f>
        <v/>
      </c>
    </row>
    <row r="118">
      <c r="A118" s="6" t="n">
        <v>113</v>
      </c>
      <c r="B118" s="31">
        <f>EDATE(B117,1)</f>
        <v/>
      </c>
      <c r="C118" s="13">
        <f>H117</f>
        <v/>
      </c>
      <c r="D118" s="9">
        <f>IF(VLOOKUP($B$2,Comparador!$A$9:$Y$17,3,FALSE)="Variable",IF(A118&lt;=12,N(VLOOKUP($B$2,Comparador!$A$9:$Y$17,14,FALSE)),N(VLOOKUP($B$2,Comparador!$A$9:$Y$17,14,FALSE))+0.01),N(VLOOKUP($B$2,Comparador!$A$9:$Y$17,14,FALSE)))</f>
        <v/>
      </c>
      <c r="E118" s="13">
        <f>IF(A118&gt;$E$2,0,-PMT(D118/12,$E$2,$E$3))</f>
        <v/>
      </c>
      <c r="F118" s="13">
        <f>IF(E118=0,0,C118*D118/12)</f>
        <v/>
      </c>
      <c r="G118" s="13">
        <f>E118-F118</f>
        <v/>
      </c>
      <c r="H118" s="13">
        <f>MAX(0,C118-G118)</f>
        <v/>
      </c>
      <c r="I118" s="15">
        <f>IF(AND(VLOOKUP($B$2,Comparador!$A$9:$Y$17,3,FALSE)="Variable",A118&gt;12),"Escenario Euríbor +1 p.p.","Tipo actual")</f>
        <v/>
      </c>
    </row>
    <row r="119">
      <c r="A119" s="15" t="n">
        <v>114</v>
      </c>
      <c r="B119" s="32">
        <f>EDATE(B118,1)</f>
        <v/>
      </c>
      <c r="C119" s="19">
        <f>H118</f>
        <v/>
      </c>
      <c r="D119" s="17">
        <f>IF(VLOOKUP($B$2,Comparador!$A$9:$Y$17,3,FALSE)="Variable",IF(A119&lt;=12,N(VLOOKUP($B$2,Comparador!$A$9:$Y$17,14,FALSE)),N(VLOOKUP($B$2,Comparador!$A$9:$Y$17,14,FALSE))+0.01),N(VLOOKUP($B$2,Comparador!$A$9:$Y$17,14,FALSE)))</f>
        <v/>
      </c>
      <c r="E119" s="19">
        <f>IF(A119&gt;$E$2,0,-PMT(D119/12,$E$2,$E$3))</f>
        <v/>
      </c>
      <c r="F119" s="19">
        <f>IF(E119=0,0,C119*D119/12)</f>
        <v/>
      </c>
      <c r="G119" s="19">
        <f>E119-F119</f>
        <v/>
      </c>
      <c r="H119" s="19">
        <f>MAX(0,C119-G119)</f>
        <v/>
      </c>
      <c r="I119" s="15">
        <f>IF(AND(VLOOKUP($B$2,Comparador!$A$9:$Y$17,3,FALSE)="Variable",A119&gt;12),"Escenario Euríbor +1 p.p.","Tipo actual")</f>
        <v/>
      </c>
    </row>
    <row r="120">
      <c r="A120" s="6" t="n">
        <v>115</v>
      </c>
      <c r="B120" s="31">
        <f>EDATE(B119,1)</f>
        <v/>
      </c>
      <c r="C120" s="13">
        <f>H119</f>
        <v/>
      </c>
      <c r="D120" s="9">
        <f>IF(VLOOKUP($B$2,Comparador!$A$9:$Y$17,3,FALSE)="Variable",IF(A120&lt;=12,N(VLOOKUP($B$2,Comparador!$A$9:$Y$17,14,FALSE)),N(VLOOKUP($B$2,Comparador!$A$9:$Y$17,14,FALSE))+0.01),N(VLOOKUP($B$2,Comparador!$A$9:$Y$17,14,FALSE)))</f>
        <v/>
      </c>
      <c r="E120" s="13">
        <f>IF(A120&gt;$E$2,0,-PMT(D120/12,$E$2,$E$3))</f>
        <v/>
      </c>
      <c r="F120" s="13">
        <f>IF(E120=0,0,C120*D120/12)</f>
        <v/>
      </c>
      <c r="G120" s="13">
        <f>E120-F120</f>
        <v/>
      </c>
      <c r="H120" s="13">
        <f>MAX(0,C120-G120)</f>
        <v/>
      </c>
      <c r="I120" s="15">
        <f>IF(AND(VLOOKUP($B$2,Comparador!$A$9:$Y$17,3,FALSE)="Variable",A120&gt;12),"Escenario Euríbor +1 p.p.","Tipo actual")</f>
        <v/>
      </c>
    </row>
    <row r="121">
      <c r="A121" s="15" t="n">
        <v>116</v>
      </c>
      <c r="B121" s="32">
        <f>EDATE(B120,1)</f>
        <v/>
      </c>
      <c r="C121" s="19">
        <f>H120</f>
        <v/>
      </c>
      <c r="D121" s="17">
        <f>IF(VLOOKUP($B$2,Comparador!$A$9:$Y$17,3,FALSE)="Variable",IF(A121&lt;=12,N(VLOOKUP($B$2,Comparador!$A$9:$Y$17,14,FALSE)),N(VLOOKUP($B$2,Comparador!$A$9:$Y$17,14,FALSE))+0.01),N(VLOOKUP($B$2,Comparador!$A$9:$Y$17,14,FALSE)))</f>
        <v/>
      </c>
      <c r="E121" s="19">
        <f>IF(A121&gt;$E$2,0,-PMT(D121/12,$E$2,$E$3))</f>
        <v/>
      </c>
      <c r="F121" s="19">
        <f>IF(E121=0,0,C121*D121/12)</f>
        <v/>
      </c>
      <c r="G121" s="19">
        <f>E121-F121</f>
        <v/>
      </c>
      <c r="H121" s="19">
        <f>MAX(0,C121-G121)</f>
        <v/>
      </c>
      <c r="I121" s="15">
        <f>IF(AND(VLOOKUP($B$2,Comparador!$A$9:$Y$17,3,FALSE)="Variable",A121&gt;12),"Escenario Euríbor +1 p.p.","Tipo actual")</f>
        <v/>
      </c>
    </row>
    <row r="122">
      <c r="A122" s="6" t="n">
        <v>117</v>
      </c>
      <c r="B122" s="31">
        <f>EDATE(B121,1)</f>
        <v/>
      </c>
      <c r="C122" s="13">
        <f>H121</f>
        <v/>
      </c>
      <c r="D122" s="9">
        <f>IF(VLOOKUP($B$2,Comparador!$A$9:$Y$17,3,FALSE)="Variable",IF(A122&lt;=12,N(VLOOKUP($B$2,Comparador!$A$9:$Y$17,14,FALSE)),N(VLOOKUP($B$2,Comparador!$A$9:$Y$17,14,FALSE))+0.01),N(VLOOKUP($B$2,Comparador!$A$9:$Y$17,14,FALSE)))</f>
        <v/>
      </c>
      <c r="E122" s="13">
        <f>IF(A122&gt;$E$2,0,-PMT(D122/12,$E$2,$E$3))</f>
        <v/>
      </c>
      <c r="F122" s="13">
        <f>IF(E122=0,0,C122*D122/12)</f>
        <v/>
      </c>
      <c r="G122" s="13">
        <f>E122-F122</f>
        <v/>
      </c>
      <c r="H122" s="13">
        <f>MAX(0,C122-G122)</f>
        <v/>
      </c>
      <c r="I122" s="15">
        <f>IF(AND(VLOOKUP($B$2,Comparador!$A$9:$Y$17,3,FALSE)="Variable",A122&gt;12),"Escenario Euríbor +1 p.p.","Tipo actual")</f>
        <v/>
      </c>
    </row>
    <row r="123">
      <c r="A123" s="15" t="n">
        <v>118</v>
      </c>
      <c r="B123" s="32">
        <f>EDATE(B122,1)</f>
        <v/>
      </c>
      <c r="C123" s="19">
        <f>H122</f>
        <v/>
      </c>
      <c r="D123" s="17">
        <f>IF(VLOOKUP($B$2,Comparador!$A$9:$Y$17,3,FALSE)="Variable",IF(A123&lt;=12,N(VLOOKUP($B$2,Comparador!$A$9:$Y$17,14,FALSE)),N(VLOOKUP($B$2,Comparador!$A$9:$Y$17,14,FALSE))+0.01),N(VLOOKUP($B$2,Comparador!$A$9:$Y$17,14,FALSE)))</f>
        <v/>
      </c>
      <c r="E123" s="19">
        <f>IF(A123&gt;$E$2,0,-PMT(D123/12,$E$2,$E$3))</f>
        <v/>
      </c>
      <c r="F123" s="19">
        <f>IF(E123=0,0,C123*D123/12)</f>
        <v/>
      </c>
      <c r="G123" s="19">
        <f>E123-F123</f>
        <v/>
      </c>
      <c r="H123" s="19">
        <f>MAX(0,C123-G123)</f>
        <v/>
      </c>
      <c r="I123" s="15">
        <f>IF(AND(VLOOKUP($B$2,Comparador!$A$9:$Y$17,3,FALSE)="Variable",A123&gt;12),"Escenario Euríbor +1 p.p.","Tipo actual")</f>
        <v/>
      </c>
    </row>
    <row r="124">
      <c r="A124" s="6" t="n">
        <v>119</v>
      </c>
      <c r="B124" s="31">
        <f>EDATE(B123,1)</f>
        <v/>
      </c>
      <c r="C124" s="13">
        <f>H123</f>
        <v/>
      </c>
      <c r="D124" s="9">
        <f>IF(VLOOKUP($B$2,Comparador!$A$9:$Y$17,3,FALSE)="Variable",IF(A124&lt;=12,N(VLOOKUP($B$2,Comparador!$A$9:$Y$17,14,FALSE)),N(VLOOKUP($B$2,Comparador!$A$9:$Y$17,14,FALSE))+0.01),N(VLOOKUP($B$2,Comparador!$A$9:$Y$17,14,FALSE)))</f>
        <v/>
      </c>
      <c r="E124" s="13">
        <f>IF(A124&gt;$E$2,0,-PMT(D124/12,$E$2,$E$3))</f>
        <v/>
      </c>
      <c r="F124" s="13">
        <f>IF(E124=0,0,C124*D124/12)</f>
        <v/>
      </c>
      <c r="G124" s="13">
        <f>E124-F124</f>
        <v/>
      </c>
      <c r="H124" s="13">
        <f>MAX(0,C124-G124)</f>
        <v/>
      </c>
      <c r="I124" s="15">
        <f>IF(AND(VLOOKUP($B$2,Comparador!$A$9:$Y$17,3,FALSE)="Variable",A124&gt;12),"Escenario Euríbor +1 p.p.","Tipo actual")</f>
        <v/>
      </c>
    </row>
    <row r="125">
      <c r="A125" s="15" t="n">
        <v>120</v>
      </c>
      <c r="B125" s="32">
        <f>EDATE(B124,1)</f>
        <v/>
      </c>
      <c r="C125" s="19">
        <f>H124</f>
        <v/>
      </c>
      <c r="D125" s="17">
        <f>IF(VLOOKUP($B$2,Comparador!$A$9:$Y$17,3,FALSE)="Variable",IF(A125&lt;=12,N(VLOOKUP($B$2,Comparador!$A$9:$Y$17,14,FALSE)),N(VLOOKUP($B$2,Comparador!$A$9:$Y$17,14,FALSE))+0.01),N(VLOOKUP($B$2,Comparador!$A$9:$Y$17,14,FALSE)))</f>
        <v/>
      </c>
      <c r="E125" s="19">
        <f>IF(A125&gt;$E$2,0,-PMT(D125/12,$E$2,$E$3))</f>
        <v/>
      </c>
      <c r="F125" s="19">
        <f>IF(E125=0,0,C125*D125/12)</f>
        <v/>
      </c>
      <c r="G125" s="19">
        <f>E125-F125</f>
        <v/>
      </c>
      <c r="H125" s="19">
        <f>MAX(0,C125-G125)</f>
        <v/>
      </c>
      <c r="I125" s="15">
        <f>IF(AND(VLOOKUP($B$2,Comparador!$A$9:$Y$17,3,FALSE)="Variable",A125&gt;12),"Escenario Euríbor +1 p.p.","Tipo actual")</f>
        <v/>
      </c>
    </row>
    <row r="126">
      <c r="A126" s="6" t="n">
        <v>121</v>
      </c>
      <c r="B126" s="31">
        <f>EDATE(B125,1)</f>
        <v/>
      </c>
      <c r="C126" s="13">
        <f>H125</f>
        <v/>
      </c>
      <c r="D126" s="9">
        <f>IF(VLOOKUP($B$2,Comparador!$A$9:$Y$17,3,FALSE)="Variable",IF(A126&lt;=12,N(VLOOKUP($B$2,Comparador!$A$9:$Y$17,14,FALSE)),N(VLOOKUP($B$2,Comparador!$A$9:$Y$17,14,FALSE))+0.01),N(VLOOKUP($B$2,Comparador!$A$9:$Y$17,14,FALSE)))</f>
        <v/>
      </c>
      <c r="E126" s="13">
        <f>IF(A126&gt;$E$2,0,-PMT(D126/12,$E$2,$E$3))</f>
        <v/>
      </c>
      <c r="F126" s="13">
        <f>IF(E126=0,0,C126*D126/12)</f>
        <v/>
      </c>
      <c r="G126" s="13">
        <f>E126-F126</f>
        <v/>
      </c>
      <c r="H126" s="13">
        <f>MAX(0,C126-G126)</f>
        <v/>
      </c>
      <c r="I126" s="15">
        <f>IF(AND(VLOOKUP($B$2,Comparador!$A$9:$Y$17,3,FALSE)="Variable",A126&gt;12),"Escenario Euríbor +1 p.p.","Tipo actual")</f>
        <v/>
      </c>
    </row>
    <row r="127">
      <c r="A127" s="15" t="n">
        <v>122</v>
      </c>
      <c r="B127" s="32">
        <f>EDATE(B126,1)</f>
        <v/>
      </c>
      <c r="C127" s="19">
        <f>H126</f>
        <v/>
      </c>
      <c r="D127" s="17">
        <f>IF(VLOOKUP($B$2,Comparador!$A$9:$Y$17,3,FALSE)="Variable",IF(A127&lt;=12,N(VLOOKUP($B$2,Comparador!$A$9:$Y$17,14,FALSE)),N(VLOOKUP($B$2,Comparador!$A$9:$Y$17,14,FALSE))+0.01),N(VLOOKUP($B$2,Comparador!$A$9:$Y$17,14,FALSE)))</f>
        <v/>
      </c>
      <c r="E127" s="19">
        <f>IF(A127&gt;$E$2,0,-PMT(D127/12,$E$2,$E$3))</f>
        <v/>
      </c>
      <c r="F127" s="19">
        <f>IF(E127=0,0,C127*D127/12)</f>
        <v/>
      </c>
      <c r="G127" s="19">
        <f>E127-F127</f>
        <v/>
      </c>
      <c r="H127" s="19">
        <f>MAX(0,C127-G127)</f>
        <v/>
      </c>
      <c r="I127" s="15">
        <f>IF(AND(VLOOKUP($B$2,Comparador!$A$9:$Y$17,3,FALSE)="Variable",A127&gt;12),"Escenario Euríbor +1 p.p.","Tipo actual")</f>
        <v/>
      </c>
    </row>
    <row r="128">
      <c r="A128" s="6" t="n">
        <v>123</v>
      </c>
      <c r="B128" s="31">
        <f>EDATE(B127,1)</f>
        <v/>
      </c>
      <c r="C128" s="13">
        <f>H127</f>
        <v/>
      </c>
      <c r="D128" s="9">
        <f>IF(VLOOKUP($B$2,Comparador!$A$9:$Y$17,3,FALSE)="Variable",IF(A128&lt;=12,N(VLOOKUP($B$2,Comparador!$A$9:$Y$17,14,FALSE)),N(VLOOKUP($B$2,Comparador!$A$9:$Y$17,14,FALSE))+0.01),N(VLOOKUP($B$2,Comparador!$A$9:$Y$17,14,FALSE)))</f>
        <v/>
      </c>
      <c r="E128" s="13">
        <f>IF(A128&gt;$E$2,0,-PMT(D128/12,$E$2,$E$3))</f>
        <v/>
      </c>
      <c r="F128" s="13">
        <f>IF(E128=0,0,C128*D128/12)</f>
        <v/>
      </c>
      <c r="G128" s="13">
        <f>E128-F128</f>
        <v/>
      </c>
      <c r="H128" s="13">
        <f>MAX(0,C128-G128)</f>
        <v/>
      </c>
      <c r="I128" s="15">
        <f>IF(AND(VLOOKUP($B$2,Comparador!$A$9:$Y$17,3,FALSE)="Variable",A128&gt;12),"Escenario Euríbor +1 p.p.","Tipo actual")</f>
        <v/>
      </c>
    </row>
    <row r="129">
      <c r="A129" s="15" t="n">
        <v>124</v>
      </c>
      <c r="B129" s="32">
        <f>EDATE(B128,1)</f>
        <v/>
      </c>
      <c r="C129" s="19">
        <f>H128</f>
        <v/>
      </c>
      <c r="D129" s="17">
        <f>IF(VLOOKUP($B$2,Comparador!$A$9:$Y$17,3,FALSE)="Variable",IF(A129&lt;=12,N(VLOOKUP($B$2,Comparador!$A$9:$Y$17,14,FALSE)),N(VLOOKUP($B$2,Comparador!$A$9:$Y$17,14,FALSE))+0.01),N(VLOOKUP($B$2,Comparador!$A$9:$Y$17,14,FALSE)))</f>
        <v/>
      </c>
      <c r="E129" s="19">
        <f>IF(A129&gt;$E$2,0,-PMT(D129/12,$E$2,$E$3))</f>
        <v/>
      </c>
      <c r="F129" s="19">
        <f>IF(E129=0,0,C129*D129/12)</f>
        <v/>
      </c>
      <c r="G129" s="19">
        <f>E129-F129</f>
        <v/>
      </c>
      <c r="H129" s="19">
        <f>MAX(0,C129-G129)</f>
        <v/>
      </c>
      <c r="I129" s="15">
        <f>IF(AND(VLOOKUP($B$2,Comparador!$A$9:$Y$17,3,FALSE)="Variable",A129&gt;12),"Escenario Euríbor +1 p.p.","Tipo actual")</f>
        <v/>
      </c>
    </row>
    <row r="130">
      <c r="A130" s="6" t="n">
        <v>125</v>
      </c>
      <c r="B130" s="31">
        <f>EDATE(B129,1)</f>
        <v/>
      </c>
      <c r="C130" s="13">
        <f>H129</f>
        <v/>
      </c>
      <c r="D130" s="9">
        <f>IF(VLOOKUP($B$2,Comparador!$A$9:$Y$17,3,FALSE)="Variable",IF(A130&lt;=12,N(VLOOKUP($B$2,Comparador!$A$9:$Y$17,14,FALSE)),N(VLOOKUP($B$2,Comparador!$A$9:$Y$17,14,FALSE))+0.01),N(VLOOKUP($B$2,Comparador!$A$9:$Y$17,14,FALSE)))</f>
        <v/>
      </c>
      <c r="E130" s="13">
        <f>IF(A130&gt;$E$2,0,-PMT(D130/12,$E$2,$E$3))</f>
        <v/>
      </c>
      <c r="F130" s="13">
        <f>IF(E130=0,0,C130*D130/12)</f>
        <v/>
      </c>
      <c r="G130" s="13">
        <f>E130-F130</f>
        <v/>
      </c>
      <c r="H130" s="13">
        <f>MAX(0,C130-G130)</f>
        <v/>
      </c>
      <c r="I130" s="15">
        <f>IF(AND(VLOOKUP($B$2,Comparador!$A$9:$Y$17,3,FALSE)="Variable",A130&gt;12),"Escenario Euríbor +1 p.p.","Tipo actual")</f>
        <v/>
      </c>
    </row>
    <row r="131">
      <c r="A131" s="15" t="n">
        <v>126</v>
      </c>
      <c r="B131" s="32">
        <f>EDATE(B130,1)</f>
        <v/>
      </c>
      <c r="C131" s="19">
        <f>H130</f>
        <v/>
      </c>
      <c r="D131" s="17">
        <f>IF(VLOOKUP($B$2,Comparador!$A$9:$Y$17,3,FALSE)="Variable",IF(A131&lt;=12,N(VLOOKUP($B$2,Comparador!$A$9:$Y$17,14,FALSE)),N(VLOOKUP($B$2,Comparador!$A$9:$Y$17,14,FALSE))+0.01),N(VLOOKUP($B$2,Comparador!$A$9:$Y$17,14,FALSE)))</f>
        <v/>
      </c>
      <c r="E131" s="19">
        <f>IF(A131&gt;$E$2,0,-PMT(D131/12,$E$2,$E$3))</f>
        <v/>
      </c>
      <c r="F131" s="19">
        <f>IF(E131=0,0,C131*D131/12)</f>
        <v/>
      </c>
      <c r="G131" s="19">
        <f>E131-F131</f>
        <v/>
      </c>
      <c r="H131" s="19">
        <f>MAX(0,C131-G131)</f>
        <v/>
      </c>
      <c r="I131" s="15">
        <f>IF(AND(VLOOKUP($B$2,Comparador!$A$9:$Y$17,3,FALSE)="Variable",A131&gt;12),"Escenario Euríbor +1 p.p.","Tipo actual")</f>
        <v/>
      </c>
    </row>
    <row r="132">
      <c r="A132" s="6" t="n">
        <v>127</v>
      </c>
      <c r="B132" s="31">
        <f>EDATE(B131,1)</f>
        <v/>
      </c>
      <c r="C132" s="13">
        <f>H131</f>
        <v/>
      </c>
      <c r="D132" s="9">
        <f>IF(VLOOKUP($B$2,Comparador!$A$9:$Y$17,3,FALSE)="Variable",IF(A132&lt;=12,N(VLOOKUP($B$2,Comparador!$A$9:$Y$17,14,FALSE)),N(VLOOKUP($B$2,Comparador!$A$9:$Y$17,14,FALSE))+0.01),N(VLOOKUP($B$2,Comparador!$A$9:$Y$17,14,FALSE)))</f>
        <v/>
      </c>
      <c r="E132" s="13">
        <f>IF(A132&gt;$E$2,0,-PMT(D132/12,$E$2,$E$3))</f>
        <v/>
      </c>
      <c r="F132" s="13">
        <f>IF(E132=0,0,C132*D132/12)</f>
        <v/>
      </c>
      <c r="G132" s="13">
        <f>E132-F132</f>
        <v/>
      </c>
      <c r="H132" s="13">
        <f>MAX(0,C132-G132)</f>
        <v/>
      </c>
      <c r="I132" s="15">
        <f>IF(AND(VLOOKUP($B$2,Comparador!$A$9:$Y$17,3,FALSE)="Variable",A132&gt;12),"Escenario Euríbor +1 p.p.","Tipo actual")</f>
        <v/>
      </c>
    </row>
    <row r="133">
      <c r="A133" s="15" t="n">
        <v>128</v>
      </c>
      <c r="B133" s="32">
        <f>EDATE(B132,1)</f>
        <v/>
      </c>
      <c r="C133" s="19">
        <f>H132</f>
        <v/>
      </c>
      <c r="D133" s="17">
        <f>IF(VLOOKUP($B$2,Comparador!$A$9:$Y$17,3,FALSE)="Variable",IF(A133&lt;=12,N(VLOOKUP($B$2,Comparador!$A$9:$Y$17,14,FALSE)),N(VLOOKUP($B$2,Comparador!$A$9:$Y$17,14,FALSE))+0.01),N(VLOOKUP($B$2,Comparador!$A$9:$Y$17,14,FALSE)))</f>
        <v/>
      </c>
      <c r="E133" s="19">
        <f>IF(A133&gt;$E$2,0,-PMT(D133/12,$E$2,$E$3))</f>
        <v/>
      </c>
      <c r="F133" s="19">
        <f>IF(E133=0,0,C133*D133/12)</f>
        <v/>
      </c>
      <c r="G133" s="19">
        <f>E133-F133</f>
        <v/>
      </c>
      <c r="H133" s="19">
        <f>MAX(0,C133-G133)</f>
        <v/>
      </c>
      <c r="I133" s="15">
        <f>IF(AND(VLOOKUP($B$2,Comparador!$A$9:$Y$17,3,FALSE)="Variable",A133&gt;12),"Escenario Euríbor +1 p.p.","Tipo actual")</f>
        <v/>
      </c>
    </row>
    <row r="134">
      <c r="A134" s="6" t="n">
        <v>129</v>
      </c>
      <c r="B134" s="31">
        <f>EDATE(B133,1)</f>
        <v/>
      </c>
      <c r="C134" s="13">
        <f>H133</f>
        <v/>
      </c>
      <c r="D134" s="9">
        <f>IF(VLOOKUP($B$2,Comparador!$A$9:$Y$17,3,FALSE)="Variable",IF(A134&lt;=12,N(VLOOKUP($B$2,Comparador!$A$9:$Y$17,14,FALSE)),N(VLOOKUP($B$2,Comparador!$A$9:$Y$17,14,FALSE))+0.01),N(VLOOKUP($B$2,Comparador!$A$9:$Y$17,14,FALSE)))</f>
        <v/>
      </c>
      <c r="E134" s="13">
        <f>IF(A134&gt;$E$2,0,-PMT(D134/12,$E$2,$E$3))</f>
        <v/>
      </c>
      <c r="F134" s="13">
        <f>IF(E134=0,0,C134*D134/12)</f>
        <v/>
      </c>
      <c r="G134" s="13">
        <f>E134-F134</f>
        <v/>
      </c>
      <c r="H134" s="13">
        <f>MAX(0,C134-G134)</f>
        <v/>
      </c>
      <c r="I134" s="15">
        <f>IF(AND(VLOOKUP($B$2,Comparador!$A$9:$Y$17,3,FALSE)="Variable",A134&gt;12),"Escenario Euríbor +1 p.p.","Tipo actual")</f>
        <v/>
      </c>
    </row>
    <row r="135">
      <c r="A135" s="15" t="n">
        <v>130</v>
      </c>
      <c r="B135" s="32">
        <f>EDATE(B134,1)</f>
        <v/>
      </c>
      <c r="C135" s="19">
        <f>H134</f>
        <v/>
      </c>
      <c r="D135" s="17">
        <f>IF(VLOOKUP($B$2,Comparador!$A$9:$Y$17,3,FALSE)="Variable",IF(A135&lt;=12,N(VLOOKUP($B$2,Comparador!$A$9:$Y$17,14,FALSE)),N(VLOOKUP($B$2,Comparador!$A$9:$Y$17,14,FALSE))+0.01),N(VLOOKUP($B$2,Comparador!$A$9:$Y$17,14,FALSE)))</f>
        <v/>
      </c>
      <c r="E135" s="19">
        <f>IF(A135&gt;$E$2,0,-PMT(D135/12,$E$2,$E$3))</f>
        <v/>
      </c>
      <c r="F135" s="19">
        <f>IF(E135=0,0,C135*D135/12)</f>
        <v/>
      </c>
      <c r="G135" s="19">
        <f>E135-F135</f>
        <v/>
      </c>
      <c r="H135" s="19">
        <f>MAX(0,C135-G135)</f>
        <v/>
      </c>
      <c r="I135" s="15">
        <f>IF(AND(VLOOKUP($B$2,Comparador!$A$9:$Y$17,3,FALSE)="Variable",A135&gt;12),"Escenario Euríbor +1 p.p.","Tipo actual")</f>
        <v/>
      </c>
    </row>
    <row r="136">
      <c r="A136" s="6" t="n">
        <v>131</v>
      </c>
      <c r="B136" s="31">
        <f>EDATE(B135,1)</f>
        <v/>
      </c>
      <c r="C136" s="13">
        <f>H135</f>
        <v/>
      </c>
      <c r="D136" s="9">
        <f>IF(VLOOKUP($B$2,Comparador!$A$9:$Y$17,3,FALSE)="Variable",IF(A136&lt;=12,N(VLOOKUP($B$2,Comparador!$A$9:$Y$17,14,FALSE)),N(VLOOKUP($B$2,Comparador!$A$9:$Y$17,14,FALSE))+0.01),N(VLOOKUP($B$2,Comparador!$A$9:$Y$17,14,FALSE)))</f>
        <v/>
      </c>
      <c r="E136" s="13">
        <f>IF(A136&gt;$E$2,0,-PMT(D136/12,$E$2,$E$3))</f>
        <v/>
      </c>
      <c r="F136" s="13">
        <f>IF(E136=0,0,C136*D136/12)</f>
        <v/>
      </c>
      <c r="G136" s="13">
        <f>E136-F136</f>
        <v/>
      </c>
      <c r="H136" s="13">
        <f>MAX(0,C136-G136)</f>
        <v/>
      </c>
      <c r="I136" s="15">
        <f>IF(AND(VLOOKUP($B$2,Comparador!$A$9:$Y$17,3,FALSE)="Variable",A136&gt;12),"Escenario Euríbor +1 p.p.","Tipo actual")</f>
        <v/>
      </c>
    </row>
    <row r="137">
      <c r="A137" s="15" t="n">
        <v>132</v>
      </c>
      <c r="B137" s="32">
        <f>EDATE(B136,1)</f>
        <v/>
      </c>
      <c r="C137" s="19">
        <f>H136</f>
        <v/>
      </c>
      <c r="D137" s="17">
        <f>IF(VLOOKUP($B$2,Comparador!$A$9:$Y$17,3,FALSE)="Variable",IF(A137&lt;=12,N(VLOOKUP($B$2,Comparador!$A$9:$Y$17,14,FALSE)),N(VLOOKUP($B$2,Comparador!$A$9:$Y$17,14,FALSE))+0.01),N(VLOOKUP($B$2,Comparador!$A$9:$Y$17,14,FALSE)))</f>
        <v/>
      </c>
      <c r="E137" s="19">
        <f>IF(A137&gt;$E$2,0,-PMT(D137/12,$E$2,$E$3))</f>
        <v/>
      </c>
      <c r="F137" s="19">
        <f>IF(E137=0,0,C137*D137/12)</f>
        <v/>
      </c>
      <c r="G137" s="19">
        <f>E137-F137</f>
        <v/>
      </c>
      <c r="H137" s="19">
        <f>MAX(0,C137-G137)</f>
        <v/>
      </c>
      <c r="I137" s="15">
        <f>IF(AND(VLOOKUP($B$2,Comparador!$A$9:$Y$17,3,FALSE)="Variable",A137&gt;12),"Escenario Euríbor +1 p.p.","Tipo actual")</f>
        <v/>
      </c>
    </row>
    <row r="138">
      <c r="A138" s="6" t="n">
        <v>133</v>
      </c>
      <c r="B138" s="31">
        <f>EDATE(B137,1)</f>
        <v/>
      </c>
      <c r="C138" s="13">
        <f>H137</f>
        <v/>
      </c>
      <c r="D138" s="9">
        <f>IF(VLOOKUP($B$2,Comparador!$A$9:$Y$17,3,FALSE)="Variable",IF(A138&lt;=12,N(VLOOKUP($B$2,Comparador!$A$9:$Y$17,14,FALSE)),N(VLOOKUP($B$2,Comparador!$A$9:$Y$17,14,FALSE))+0.01),N(VLOOKUP($B$2,Comparador!$A$9:$Y$17,14,FALSE)))</f>
        <v/>
      </c>
      <c r="E138" s="13">
        <f>IF(A138&gt;$E$2,0,-PMT(D138/12,$E$2,$E$3))</f>
        <v/>
      </c>
      <c r="F138" s="13">
        <f>IF(E138=0,0,C138*D138/12)</f>
        <v/>
      </c>
      <c r="G138" s="13">
        <f>E138-F138</f>
        <v/>
      </c>
      <c r="H138" s="13">
        <f>MAX(0,C138-G138)</f>
        <v/>
      </c>
      <c r="I138" s="15">
        <f>IF(AND(VLOOKUP($B$2,Comparador!$A$9:$Y$17,3,FALSE)="Variable",A138&gt;12),"Escenario Euríbor +1 p.p.","Tipo actual")</f>
        <v/>
      </c>
    </row>
    <row r="139">
      <c r="A139" s="15" t="n">
        <v>134</v>
      </c>
      <c r="B139" s="32">
        <f>EDATE(B138,1)</f>
        <v/>
      </c>
      <c r="C139" s="19">
        <f>H138</f>
        <v/>
      </c>
      <c r="D139" s="17">
        <f>IF(VLOOKUP($B$2,Comparador!$A$9:$Y$17,3,FALSE)="Variable",IF(A139&lt;=12,N(VLOOKUP($B$2,Comparador!$A$9:$Y$17,14,FALSE)),N(VLOOKUP($B$2,Comparador!$A$9:$Y$17,14,FALSE))+0.01),N(VLOOKUP($B$2,Comparador!$A$9:$Y$17,14,FALSE)))</f>
        <v/>
      </c>
      <c r="E139" s="19">
        <f>IF(A139&gt;$E$2,0,-PMT(D139/12,$E$2,$E$3))</f>
        <v/>
      </c>
      <c r="F139" s="19">
        <f>IF(E139=0,0,C139*D139/12)</f>
        <v/>
      </c>
      <c r="G139" s="19">
        <f>E139-F139</f>
        <v/>
      </c>
      <c r="H139" s="19">
        <f>MAX(0,C139-G139)</f>
        <v/>
      </c>
      <c r="I139" s="15">
        <f>IF(AND(VLOOKUP($B$2,Comparador!$A$9:$Y$17,3,FALSE)="Variable",A139&gt;12),"Escenario Euríbor +1 p.p.","Tipo actual")</f>
        <v/>
      </c>
    </row>
    <row r="140">
      <c r="A140" s="6" t="n">
        <v>135</v>
      </c>
      <c r="B140" s="31">
        <f>EDATE(B139,1)</f>
        <v/>
      </c>
      <c r="C140" s="13">
        <f>H139</f>
        <v/>
      </c>
      <c r="D140" s="9">
        <f>IF(VLOOKUP($B$2,Comparador!$A$9:$Y$17,3,FALSE)="Variable",IF(A140&lt;=12,N(VLOOKUP($B$2,Comparador!$A$9:$Y$17,14,FALSE)),N(VLOOKUP($B$2,Comparador!$A$9:$Y$17,14,FALSE))+0.01),N(VLOOKUP($B$2,Comparador!$A$9:$Y$17,14,FALSE)))</f>
        <v/>
      </c>
      <c r="E140" s="13">
        <f>IF(A140&gt;$E$2,0,-PMT(D140/12,$E$2,$E$3))</f>
        <v/>
      </c>
      <c r="F140" s="13">
        <f>IF(E140=0,0,C140*D140/12)</f>
        <v/>
      </c>
      <c r="G140" s="13">
        <f>E140-F140</f>
        <v/>
      </c>
      <c r="H140" s="13">
        <f>MAX(0,C140-G140)</f>
        <v/>
      </c>
      <c r="I140" s="15">
        <f>IF(AND(VLOOKUP($B$2,Comparador!$A$9:$Y$17,3,FALSE)="Variable",A140&gt;12),"Escenario Euríbor +1 p.p.","Tipo actual")</f>
        <v/>
      </c>
    </row>
    <row r="141">
      <c r="A141" s="15" t="n">
        <v>136</v>
      </c>
      <c r="B141" s="32">
        <f>EDATE(B140,1)</f>
        <v/>
      </c>
      <c r="C141" s="19">
        <f>H140</f>
        <v/>
      </c>
      <c r="D141" s="17">
        <f>IF(VLOOKUP($B$2,Comparador!$A$9:$Y$17,3,FALSE)="Variable",IF(A141&lt;=12,N(VLOOKUP($B$2,Comparador!$A$9:$Y$17,14,FALSE)),N(VLOOKUP($B$2,Comparador!$A$9:$Y$17,14,FALSE))+0.01),N(VLOOKUP($B$2,Comparador!$A$9:$Y$17,14,FALSE)))</f>
        <v/>
      </c>
      <c r="E141" s="19">
        <f>IF(A141&gt;$E$2,0,-PMT(D141/12,$E$2,$E$3))</f>
        <v/>
      </c>
      <c r="F141" s="19">
        <f>IF(E141=0,0,C141*D141/12)</f>
        <v/>
      </c>
      <c r="G141" s="19">
        <f>E141-F141</f>
        <v/>
      </c>
      <c r="H141" s="19">
        <f>MAX(0,C141-G141)</f>
        <v/>
      </c>
      <c r="I141" s="15">
        <f>IF(AND(VLOOKUP($B$2,Comparador!$A$9:$Y$17,3,FALSE)="Variable",A141&gt;12),"Escenario Euríbor +1 p.p.","Tipo actual")</f>
        <v/>
      </c>
    </row>
    <row r="142">
      <c r="A142" s="6" t="n">
        <v>137</v>
      </c>
      <c r="B142" s="31">
        <f>EDATE(B141,1)</f>
        <v/>
      </c>
      <c r="C142" s="13">
        <f>H141</f>
        <v/>
      </c>
      <c r="D142" s="9">
        <f>IF(VLOOKUP($B$2,Comparador!$A$9:$Y$17,3,FALSE)="Variable",IF(A142&lt;=12,N(VLOOKUP($B$2,Comparador!$A$9:$Y$17,14,FALSE)),N(VLOOKUP($B$2,Comparador!$A$9:$Y$17,14,FALSE))+0.01),N(VLOOKUP($B$2,Comparador!$A$9:$Y$17,14,FALSE)))</f>
        <v/>
      </c>
      <c r="E142" s="13">
        <f>IF(A142&gt;$E$2,0,-PMT(D142/12,$E$2,$E$3))</f>
        <v/>
      </c>
      <c r="F142" s="13">
        <f>IF(E142=0,0,C142*D142/12)</f>
        <v/>
      </c>
      <c r="G142" s="13">
        <f>E142-F142</f>
        <v/>
      </c>
      <c r="H142" s="13">
        <f>MAX(0,C142-G142)</f>
        <v/>
      </c>
      <c r="I142" s="15">
        <f>IF(AND(VLOOKUP($B$2,Comparador!$A$9:$Y$17,3,FALSE)="Variable",A142&gt;12),"Escenario Euríbor +1 p.p.","Tipo actual")</f>
        <v/>
      </c>
    </row>
    <row r="143">
      <c r="A143" s="15" t="n">
        <v>138</v>
      </c>
      <c r="B143" s="32">
        <f>EDATE(B142,1)</f>
        <v/>
      </c>
      <c r="C143" s="19">
        <f>H142</f>
        <v/>
      </c>
      <c r="D143" s="17">
        <f>IF(VLOOKUP($B$2,Comparador!$A$9:$Y$17,3,FALSE)="Variable",IF(A143&lt;=12,N(VLOOKUP($B$2,Comparador!$A$9:$Y$17,14,FALSE)),N(VLOOKUP($B$2,Comparador!$A$9:$Y$17,14,FALSE))+0.01),N(VLOOKUP($B$2,Comparador!$A$9:$Y$17,14,FALSE)))</f>
        <v/>
      </c>
      <c r="E143" s="19">
        <f>IF(A143&gt;$E$2,0,-PMT(D143/12,$E$2,$E$3))</f>
        <v/>
      </c>
      <c r="F143" s="19">
        <f>IF(E143=0,0,C143*D143/12)</f>
        <v/>
      </c>
      <c r="G143" s="19">
        <f>E143-F143</f>
        <v/>
      </c>
      <c r="H143" s="19">
        <f>MAX(0,C143-G143)</f>
        <v/>
      </c>
      <c r="I143" s="15">
        <f>IF(AND(VLOOKUP($B$2,Comparador!$A$9:$Y$17,3,FALSE)="Variable",A143&gt;12),"Escenario Euríbor +1 p.p.","Tipo actual")</f>
        <v/>
      </c>
    </row>
    <row r="144">
      <c r="A144" s="6" t="n">
        <v>139</v>
      </c>
      <c r="B144" s="31">
        <f>EDATE(B143,1)</f>
        <v/>
      </c>
      <c r="C144" s="13">
        <f>H143</f>
        <v/>
      </c>
      <c r="D144" s="9">
        <f>IF(VLOOKUP($B$2,Comparador!$A$9:$Y$17,3,FALSE)="Variable",IF(A144&lt;=12,N(VLOOKUP($B$2,Comparador!$A$9:$Y$17,14,FALSE)),N(VLOOKUP($B$2,Comparador!$A$9:$Y$17,14,FALSE))+0.01),N(VLOOKUP($B$2,Comparador!$A$9:$Y$17,14,FALSE)))</f>
        <v/>
      </c>
      <c r="E144" s="13">
        <f>IF(A144&gt;$E$2,0,-PMT(D144/12,$E$2,$E$3))</f>
        <v/>
      </c>
      <c r="F144" s="13">
        <f>IF(E144=0,0,C144*D144/12)</f>
        <v/>
      </c>
      <c r="G144" s="13">
        <f>E144-F144</f>
        <v/>
      </c>
      <c r="H144" s="13">
        <f>MAX(0,C144-G144)</f>
        <v/>
      </c>
      <c r="I144" s="15">
        <f>IF(AND(VLOOKUP($B$2,Comparador!$A$9:$Y$17,3,FALSE)="Variable",A144&gt;12),"Escenario Euríbor +1 p.p.","Tipo actual")</f>
        <v/>
      </c>
    </row>
    <row r="145">
      <c r="A145" s="15" t="n">
        <v>140</v>
      </c>
      <c r="B145" s="32">
        <f>EDATE(B144,1)</f>
        <v/>
      </c>
      <c r="C145" s="19">
        <f>H144</f>
        <v/>
      </c>
      <c r="D145" s="17">
        <f>IF(VLOOKUP($B$2,Comparador!$A$9:$Y$17,3,FALSE)="Variable",IF(A145&lt;=12,N(VLOOKUP($B$2,Comparador!$A$9:$Y$17,14,FALSE)),N(VLOOKUP($B$2,Comparador!$A$9:$Y$17,14,FALSE))+0.01),N(VLOOKUP($B$2,Comparador!$A$9:$Y$17,14,FALSE)))</f>
        <v/>
      </c>
      <c r="E145" s="19">
        <f>IF(A145&gt;$E$2,0,-PMT(D145/12,$E$2,$E$3))</f>
        <v/>
      </c>
      <c r="F145" s="19">
        <f>IF(E145=0,0,C145*D145/12)</f>
        <v/>
      </c>
      <c r="G145" s="19">
        <f>E145-F145</f>
        <v/>
      </c>
      <c r="H145" s="19">
        <f>MAX(0,C145-G145)</f>
        <v/>
      </c>
      <c r="I145" s="15">
        <f>IF(AND(VLOOKUP($B$2,Comparador!$A$9:$Y$17,3,FALSE)="Variable",A145&gt;12),"Escenario Euríbor +1 p.p.","Tipo actual")</f>
        <v/>
      </c>
    </row>
    <row r="146">
      <c r="A146" s="6" t="n">
        <v>141</v>
      </c>
      <c r="B146" s="31">
        <f>EDATE(B145,1)</f>
        <v/>
      </c>
      <c r="C146" s="13">
        <f>H145</f>
        <v/>
      </c>
      <c r="D146" s="9">
        <f>IF(VLOOKUP($B$2,Comparador!$A$9:$Y$17,3,FALSE)="Variable",IF(A146&lt;=12,N(VLOOKUP($B$2,Comparador!$A$9:$Y$17,14,FALSE)),N(VLOOKUP($B$2,Comparador!$A$9:$Y$17,14,FALSE))+0.01),N(VLOOKUP($B$2,Comparador!$A$9:$Y$17,14,FALSE)))</f>
        <v/>
      </c>
      <c r="E146" s="13">
        <f>IF(A146&gt;$E$2,0,-PMT(D146/12,$E$2,$E$3))</f>
        <v/>
      </c>
      <c r="F146" s="13">
        <f>IF(E146=0,0,C146*D146/12)</f>
        <v/>
      </c>
      <c r="G146" s="13">
        <f>E146-F146</f>
        <v/>
      </c>
      <c r="H146" s="13">
        <f>MAX(0,C146-G146)</f>
        <v/>
      </c>
      <c r="I146" s="15">
        <f>IF(AND(VLOOKUP($B$2,Comparador!$A$9:$Y$17,3,FALSE)="Variable",A146&gt;12),"Escenario Euríbor +1 p.p.","Tipo actual")</f>
        <v/>
      </c>
    </row>
    <row r="147">
      <c r="A147" s="15" t="n">
        <v>142</v>
      </c>
      <c r="B147" s="32">
        <f>EDATE(B146,1)</f>
        <v/>
      </c>
      <c r="C147" s="19">
        <f>H146</f>
        <v/>
      </c>
      <c r="D147" s="17">
        <f>IF(VLOOKUP($B$2,Comparador!$A$9:$Y$17,3,FALSE)="Variable",IF(A147&lt;=12,N(VLOOKUP($B$2,Comparador!$A$9:$Y$17,14,FALSE)),N(VLOOKUP($B$2,Comparador!$A$9:$Y$17,14,FALSE))+0.01),N(VLOOKUP($B$2,Comparador!$A$9:$Y$17,14,FALSE)))</f>
        <v/>
      </c>
      <c r="E147" s="19">
        <f>IF(A147&gt;$E$2,0,-PMT(D147/12,$E$2,$E$3))</f>
        <v/>
      </c>
      <c r="F147" s="19">
        <f>IF(E147=0,0,C147*D147/12)</f>
        <v/>
      </c>
      <c r="G147" s="19">
        <f>E147-F147</f>
        <v/>
      </c>
      <c r="H147" s="19">
        <f>MAX(0,C147-G147)</f>
        <v/>
      </c>
      <c r="I147" s="15">
        <f>IF(AND(VLOOKUP($B$2,Comparador!$A$9:$Y$17,3,FALSE)="Variable",A147&gt;12),"Escenario Euríbor +1 p.p.","Tipo actual")</f>
        <v/>
      </c>
    </row>
    <row r="148">
      <c r="A148" s="6" t="n">
        <v>143</v>
      </c>
      <c r="B148" s="31">
        <f>EDATE(B147,1)</f>
        <v/>
      </c>
      <c r="C148" s="13">
        <f>H147</f>
        <v/>
      </c>
      <c r="D148" s="9">
        <f>IF(VLOOKUP($B$2,Comparador!$A$9:$Y$17,3,FALSE)="Variable",IF(A148&lt;=12,N(VLOOKUP($B$2,Comparador!$A$9:$Y$17,14,FALSE)),N(VLOOKUP($B$2,Comparador!$A$9:$Y$17,14,FALSE))+0.01),N(VLOOKUP($B$2,Comparador!$A$9:$Y$17,14,FALSE)))</f>
        <v/>
      </c>
      <c r="E148" s="13">
        <f>IF(A148&gt;$E$2,0,-PMT(D148/12,$E$2,$E$3))</f>
        <v/>
      </c>
      <c r="F148" s="13">
        <f>IF(E148=0,0,C148*D148/12)</f>
        <v/>
      </c>
      <c r="G148" s="13">
        <f>E148-F148</f>
        <v/>
      </c>
      <c r="H148" s="13">
        <f>MAX(0,C148-G148)</f>
        <v/>
      </c>
      <c r="I148" s="15">
        <f>IF(AND(VLOOKUP($B$2,Comparador!$A$9:$Y$17,3,FALSE)="Variable",A148&gt;12),"Escenario Euríbor +1 p.p.","Tipo actual")</f>
        <v/>
      </c>
    </row>
    <row r="149">
      <c r="A149" s="15" t="n">
        <v>144</v>
      </c>
      <c r="B149" s="32">
        <f>EDATE(B148,1)</f>
        <v/>
      </c>
      <c r="C149" s="19">
        <f>H148</f>
        <v/>
      </c>
      <c r="D149" s="17">
        <f>IF(VLOOKUP($B$2,Comparador!$A$9:$Y$17,3,FALSE)="Variable",IF(A149&lt;=12,N(VLOOKUP($B$2,Comparador!$A$9:$Y$17,14,FALSE)),N(VLOOKUP($B$2,Comparador!$A$9:$Y$17,14,FALSE))+0.01),N(VLOOKUP($B$2,Comparador!$A$9:$Y$17,14,FALSE)))</f>
        <v/>
      </c>
      <c r="E149" s="19">
        <f>IF(A149&gt;$E$2,0,-PMT(D149/12,$E$2,$E$3))</f>
        <v/>
      </c>
      <c r="F149" s="19">
        <f>IF(E149=0,0,C149*D149/12)</f>
        <v/>
      </c>
      <c r="G149" s="19">
        <f>E149-F149</f>
        <v/>
      </c>
      <c r="H149" s="19">
        <f>MAX(0,C149-G149)</f>
        <v/>
      </c>
      <c r="I149" s="15">
        <f>IF(AND(VLOOKUP($B$2,Comparador!$A$9:$Y$17,3,FALSE)="Variable",A149&gt;12),"Escenario Euríbor +1 p.p.","Tipo actual")</f>
        <v/>
      </c>
    </row>
    <row r="150">
      <c r="A150" s="6" t="n">
        <v>145</v>
      </c>
      <c r="B150" s="31">
        <f>EDATE(B149,1)</f>
        <v/>
      </c>
      <c r="C150" s="13">
        <f>H149</f>
        <v/>
      </c>
      <c r="D150" s="9">
        <f>IF(VLOOKUP($B$2,Comparador!$A$9:$Y$17,3,FALSE)="Variable",IF(A150&lt;=12,N(VLOOKUP($B$2,Comparador!$A$9:$Y$17,14,FALSE)),N(VLOOKUP($B$2,Comparador!$A$9:$Y$17,14,FALSE))+0.01),N(VLOOKUP($B$2,Comparador!$A$9:$Y$17,14,FALSE)))</f>
        <v/>
      </c>
      <c r="E150" s="13">
        <f>IF(A150&gt;$E$2,0,-PMT(D150/12,$E$2,$E$3))</f>
        <v/>
      </c>
      <c r="F150" s="13">
        <f>IF(E150=0,0,C150*D150/12)</f>
        <v/>
      </c>
      <c r="G150" s="13">
        <f>E150-F150</f>
        <v/>
      </c>
      <c r="H150" s="13">
        <f>MAX(0,C150-G150)</f>
        <v/>
      </c>
      <c r="I150" s="15">
        <f>IF(AND(VLOOKUP($B$2,Comparador!$A$9:$Y$17,3,FALSE)="Variable",A150&gt;12),"Escenario Euríbor +1 p.p.","Tipo actual")</f>
        <v/>
      </c>
    </row>
    <row r="151">
      <c r="A151" s="15" t="n">
        <v>146</v>
      </c>
      <c r="B151" s="32">
        <f>EDATE(B150,1)</f>
        <v/>
      </c>
      <c r="C151" s="19">
        <f>H150</f>
        <v/>
      </c>
      <c r="D151" s="17">
        <f>IF(VLOOKUP($B$2,Comparador!$A$9:$Y$17,3,FALSE)="Variable",IF(A151&lt;=12,N(VLOOKUP($B$2,Comparador!$A$9:$Y$17,14,FALSE)),N(VLOOKUP($B$2,Comparador!$A$9:$Y$17,14,FALSE))+0.01),N(VLOOKUP($B$2,Comparador!$A$9:$Y$17,14,FALSE)))</f>
        <v/>
      </c>
      <c r="E151" s="19">
        <f>IF(A151&gt;$E$2,0,-PMT(D151/12,$E$2,$E$3))</f>
        <v/>
      </c>
      <c r="F151" s="19">
        <f>IF(E151=0,0,C151*D151/12)</f>
        <v/>
      </c>
      <c r="G151" s="19">
        <f>E151-F151</f>
        <v/>
      </c>
      <c r="H151" s="19">
        <f>MAX(0,C151-G151)</f>
        <v/>
      </c>
      <c r="I151" s="15">
        <f>IF(AND(VLOOKUP($B$2,Comparador!$A$9:$Y$17,3,FALSE)="Variable",A151&gt;12),"Escenario Euríbor +1 p.p.","Tipo actual")</f>
        <v/>
      </c>
    </row>
    <row r="152">
      <c r="A152" s="6" t="n">
        <v>147</v>
      </c>
      <c r="B152" s="31">
        <f>EDATE(B151,1)</f>
        <v/>
      </c>
      <c r="C152" s="13">
        <f>H151</f>
        <v/>
      </c>
      <c r="D152" s="9">
        <f>IF(VLOOKUP($B$2,Comparador!$A$9:$Y$17,3,FALSE)="Variable",IF(A152&lt;=12,N(VLOOKUP($B$2,Comparador!$A$9:$Y$17,14,FALSE)),N(VLOOKUP($B$2,Comparador!$A$9:$Y$17,14,FALSE))+0.01),N(VLOOKUP($B$2,Comparador!$A$9:$Y$17,14,FALSE)))</f>
        <v/>
      </c>
      <c r="E152" s="13">
        <f>IF(A152&gt;$E$2,0,-PMT(D152/12,$E$2,$E$3))</f>
        <v/>
      </c>
      <c r="F152" s="13">
        <f>IF(E152=0,0,C152*D152/12)</f>
        <v/>
      </c>
      <c r="G152" s="13">
        <f>E152-F152</f>
        <v/>
      </c>
      <c r="H152" s="13">
        <f>MAX(0,C152-G152)</f>
        <v/>
      </c>
      <c r="I152" s="15">
        <f>IF(AND(VLOOKUP($B$2,Comparador!$A$9:$Y$17,3,FALSE)="Variable",A152&gt;12),"Escenario Euríbor +1 p.p.","Tipo actual")</f>
        <v/>
      </c>
    </row>
    <row r="153">
      <c r="A153" s="15" t="n">
        <v>148</v>
      </c>
      <c r="B153" s="32">
        <f>EDATE(B152,1)</f>
        <v/>
      </c>
      <c r="C153" s="19">
        <f>H152</f>
        <v/>
      </c>
      <c r="D153" s="17">
        <f>IF(VLOOKUP($B$2,Comparador!$A$9:$Y$17,3,FALSE)="Variable",IF(A153&lt;=12,N(VLOOKUP($B$2,Comparador!$A$9:$Y$17,14,FALSE)),N(VLOOKUP($B$2,Comparador!$A$9:$Y$17,14,FALSE))+0.01),N(VLOOKUP($B$2,Comparador!$A$9:$Y$17,14,FALSE)))</f>
        <v/>
      </c>
      <c r="E153" s="19">
        <f>IF(A153&gt;$E$2,0,-PMT(D153/12,$E$2,$E$3))</f>
        <v/>
      </c>
      <c r="F153" s="19">
        <f>IF(E153=0,0,C153*D153/12)</f>
        <v/>
      </c>
      <c r="G153" s="19">
        <f>E153-F153</f>
        <v/>
      </c>
      <c r="H153" s="19">
        <f>MAX(0,C153-G153)</f>
        <v/>
      </c>
      <c r="I153" s="15">
        <f>IF(AND(VLOOKUP($B$2,Comparador!$A$9:$Y$17,3,FALSE)="Variable",A153&gt;12),"Escenario Euríbor +1 p.p.","Tipo actual")</f>
        <v/>
      </c>
    </row>
    <row r="154">
      <c r="A154" s="6" t="n">
        <v>149</v>
      </c>
      <c r="B154" s="31">
        <f>EDATE(B153,1)</f>
        <v/>
      </c>
      <c r="C154" s="13">
        <f>H153</f>
        <v/>
      </c>
      <c r="D154" s="9">
        <f>IF(VLOOKUP($B$2,Comparador!$A$9:$Y$17,3,FALSE)="Variable",IF(A154&lt;=12,N(VLOOKUP($B$2,Comparador!$A$9:$Y$17,14,FALSE)),N(VLOOKUP($B$2,Comparador!$A$9:$Y$17,14,FALSE))+0.01),N(VLOOKUP($B$2,Comparador!$A$9:$Y$17,14,FALSE)))</f>
        <v/>
      </c>
      <c r="E154" s="13">
        <f>IF(A154&gt;$E$2,0,-PMT(D154/12,$E$2,$E$3))</f>
        <v/>
      </c>
      <c r="F154" s="13">
        <f>IF(E154=0,0,C154*D154/12)</f>
        <v/>
      </c>
      <c r="G154" s="13">
        <f>E154-F154</f>
        <v/>
      </c>
      <c r="H154" s="13">
        <f>MAX(0,C154-G154)</f>
        <v/>
      </c>
      <c r="I154" s="15">
        <f>IF(AND(VLOOKUP($B$2,Comparador!$A$9:$Y$17,3,FALSE)="Variable",A154&gt;12),"Escenario Euríbor +1 p.p.","Tipo actual")</f>
        <v/>
      </c>
    </row>
    <row r="155">
      <c r="A155" s="15" t="n">
        <v>150</v>
      </c>
      <c r="B155" s="32">
        <f>EDATE(B154,1)</f>
        <v/>
      </c>
      <c r="C155" s="19">
        <f>H154</f>
        <v/>
      </c>
      <c r="D155" s="17">
        <f>IF(VLOOKUP($B$2,Comparador!$A$9:$Y$17,3,FALSE)="Variable",IF(A155&lt;=12,N(VLOOKUP($B$2,Comparador!$A$9:$Y$17,14,FALSE)),N(VLOOKUP($B$2,Comparador!$A$9:$Y$17,14,FALSE))+0.01),N(VLOOKUP($B$2,Comparador!$A$9:$Y$17,14,FALSE)))</f>
        <v/>
      </c>
      <c r="E155" s="19">
        <f>IF(A155&gt;$E$2,0,-PMT(D155/12,$E$2,$E$3))</f>
        <v/>
      </c>
      <c r="F155" s="19">
        <f>IF(E155=0,0,C155*D155/12)</f>
        <v/>
      </c>
      <c r="G155" s="19">
        <f>E155-F155</f>
        <v/>
      </c>
      <c r="H155" s="19">
        <f>MAX(0,C155-G155)</f>
        <v/>
      </c>
      <c r="I155" s="15">
        <f>IF(AND(VLOOKUP($B$2,Comparador!$A$9:$Y$17,3,FALSE)="Variable",A155&gt;12),"Escenario Euríbor +1 p.p.","Tipo actual")</f>
        <v/>
      </c>
    </row>
    <row r="156">
      <c r="A156" s="6" t="n">
        <v>151</v>
      </c>
      <c r="B156" s="31">
        <f>EDATE(B155,1)</f>
        <v/>
      </c>
      <c r="C156" s="13">
        <f>H155</f>
        <v/>
      </c>
      <c r="D156" s="9">
        <f>IF(VLOOKUP($B$2,Comparador!$A$9:$Y$17,3,FALSE)="Variable",IF(A156&lt;=12,N(VLOOKUP($B$2,Comparador!$A$9:$Y$17,14,FALSE)),N(VLOOKUP($B$2,Comparador!$A$9:$Y$17,14,FALSE))+0.01),N(VLOOKUP($B$2,Comparador!$A$9:$Y$17,14,FALSE)))</f>
        <v/>
      </c>
      <c r="E156" s="13">
        <f>IF(A156&gt;$E$2,0,-PMT(D156/12,$E$2,$E$3))</f>
        <v/>
      </c>
      <c r="F156" s="13">
        <f>IF(E156=0,0,C156*D156/12)</f>
        <v/>
      </c>
      <c r="G156" s="13">
        <f>E156-F156</f>
        <v/>
      </c>
      <c r="H156" s="13">
        <f>MAX(0,C156-G156)</f>
        <v/>
      </c>
      <c r="I156" s="15">
        <f>IF(AND(VLOOKUP($B$2,Comparador!$A$9:$Y$17,3,FALSE)="Variable",A156&gt;12),"Escenario Euríbor +1 p.p.","Tipo actual")</f>
        <v/>
      </c>
    </row>
    <row r="157">
      <c r="A157" s="15" t="n">
        <v>152</v>
      </c>
      <c r="B157" s="32">
        <f>EDATE(B156,1)</f>
        <v/>
      </c>
      <c r="C157" s="19">
        <f>H156</f>
        <v/>
      </c>
      <c r="D157" s="17">
        <f>IF(VLOOKUP($B$2,Comparador!$A$9:$Y$17,3,FALSE)="Variable",IF(A157&lt;=12,N(VLOOKUP($B$2,Comparador!$A$9:$Y$17,14,FALSE)),N(VLOOKUP($B$2,Comparador!$A$9:$Y$17,14,FALSE))+0.01),N(VLOOKUP($B$2,Comparador!$A$9:$Y$17,14,FALSE)))</f>
        <v/>
      </c>
      <c r="E157" s="19">
        <f>IF(A157&gt;$E$2,0,-PMT(D157/12,$E$2,$E$3))</f>
        <v/>
      </c>
      <c r="F157" s="19">
        <f>IF(E157=0,0,C157*D157/12)</f>
        <v/>
      </c>
      <c r="G157" s="19">
        <f>E157-F157</f>
        <v/>
      </c>
      <c r="H157" s="19">
        <f>MAX(0,C157-G157)</f>
        <v/>
      </c>
      <c r="I157" s="15">
        <f>IF(AND(VLOOKUP($B$2,Comparador!$A$9:$Y$17,3,FALSE)="Variable",A157&gt;12),"Escenario Euríbor +1 p.p.","Tipo actual")</f>
        <v/>
      </c>
    </row>
    <row r="158">
      <c r="A158" s="6" t="n">
        <v>153</v>
      </c>
      <c r="B158" s="31">
        <f>EDATE(B157,1)</f>
        <v/>
      </c>
      <c r="C158" s="13">
        <f>H157</f>
        <v/>
      </c>
      <c r="D158" s="9">
        <f>IF(VLOOKUP($B$2,Comparador!$A$9:$Y$17,3,FALSE)="Variable",IF(A158&lt;=12,N(VLOOKUP($B$2,Comparador!$A$9:$Y$17,14,FALSE)),N(VLOOKUP($B$2,Comparador!$A$9:$Y$17,14,FALSE))+0.01),N(VLOOKUP($B$2,Comparador!$A$9:$Y$17,14,FALSE)))</f>
        <v/>
      </c>
      <c r="E158" s="13">
        <f>IF(A158&gt;$E$2,0,-PMT(D158/12,$E$2,$E$3))</f>
        <v/>
      </c>
      <c r="F158" s="13">
        <f>IF(E158=0,0,C158*D158/12)</f>
        <v/>
      </c>
      <c r="G158" s="13">
        <f>E158-F158</f>
        <v/>
      </c>
      <c r="H158" s="13">
        <f>MAX(0,C158-G158)</f>
        <v/>
      </c>
      <c r="I158" s="15">
        <f>IF(AND(VLOOKUP($B$2,Comparador!$A$9:$Y$17,3,FALSE)="Variable",A158&gt;12),"Escenario Euríbor +1 p.p.","Tipo actual")</f>
        <v/>
      </c>
    </row>
    <row r="159">
      <c r="A159" s="15" t="n">
        <v>154</v>
      </c>
      <c r="B159" s="32">
        <f>EDATE(B158,1)</f>
        <v/>
      </c>
      <c r="C159" s="19">
        <f>H158</f>
        <v/>
      </c>
      <c r="D159" s="17">
        <f>IF(VLOOKUP($B$2,Comparador!$A$9:$Y$17,3,FALSE)="Variable",IF(A159&lt;=12,N(VLOOKUP($B$2,Comparador!$A$9:$Y$17,14,FALSE)),N(VLOOKUP($B$2,Comparador!$A$9:$Y$17,14,FALSE))+0.01),N(VLOOKUP($B$2,Comparador!$A$9:$Y$17,14,FALSE)))</f>
        <v/>
      </c>
      <c r="E159" s="19">
        <f>IF(A159&gt;$E$2,0,-PMT(D159/12,$E$2,$E$3))</f>
        <v/>
      </c>
      <c r="F159" s="19">
        <f>IF(E159=0,0,C159*D159/12)</f>
        <v/>
      </c>
      <c r="G159" s="19">
        <f>E159-F159</f>
        <v/>
      </c>
      <c r="H159" s="19">
        <f>MAX(0,C159-G159)</f>
        <v/>
      </c>
      <c r="I159" s="15">
        <f>IF(AND(VLOOKUP($B$2,Comparador!$A$9:$Y$17,3,FALSE)="Variable",A159&gt;12),"Escenario Euríbor +1 p.p.","Tipo actual")</f>
        <v/>
      </c>
    </row>
    <row r="160">
      <c r="A160" s="6" t="n">
        <v>155</v>
      </c>
      <c r="B160" s="31">
        <f>EDATE(B159,1)</f>
        <v/>
      </c>
      <c r="C160" s="13">
        <f>H159</f>
        <v/>
      </c>
      <c r="D160" s="9">
        <f>IF(VLOOKUP($B$2,Comparador!$A$9:$Y$17,3,FALSE)="Variable",IF(A160&lt;=12,N(VLOOKUP($B$2,Comparador!$A$9:$Y$17,14,FALSE)),N(VLOOKUP($B$2,Comparador!$A$9:$Y$17,14,FALSE))+0.01),N(VLOOKUP($B$2,Comparador!$A$9:$Y$17,14,FALSE)))</f>
        <v/>
      </c>
      <c r="E160" s="13">
        <f>IF(A160&gt;$E$2,0,-PMT(D160/12,$E$2,$E$3))</f>
        <v/>
      </c>
      <c r="F160" s="13">
        <f>IF(E160=0,0,C160*D160/12)</f>
        <v/>
      </c>
      <c r="G160" s="13">
        <f>E160-F160</f>
        <v/>
      </c>
      <c r="H160" s="13">
        <f>MAX(0,C160-G160)</f>
        <v/>
      </c>
      <c r="I160" s="15">
        <f>IF(AND(VLOOKUP($B$2,Comparador!$A$9:$Y$17,3,FALSE)="Variable",A160&gt;12),"Escenario Euríbor +1 p.p.","Tipo actual")</f>
        <v/>
      </c>
    </row>
    <row r="161">
      <c r="A161" s="15" t="n">
        <v>156</v>
      </c>
      <c r="B161" s="32">
        <f>EDATE(B160,1)</f>
        <v/>
      </c>
      <c r="C161" s="19">
        <f>H160</f>
        <v/>
      </c>
      <c r="D161" s="17">
        <f>IF(VLOOKUP($B$2,Comparador!$A$9:$Y$17,3,FALSE)="Variable",IF(A161&lt;=12,N(VLOOKUP($B$2,Comparador!$A$9:$Y$17,14,FALSE)),N(VLOOKUP($B$2,Comparador!$A$9:$Y$17,14,FALSE))+0.01),N(VLOOKUP($B$2,Comparador!$A$9:$Y$17,14,FALSE)))</f>
        <v/>
      </c>
      <c r="E161" s="19">
        <f>IF(A161&gt;$E$2,0,-PMT(D161/12,$E$2,$E$3))</f>
        <v/>
      </c>
      <c r="F161" s="19">
        <f>IF(E161=0,0,C161*D161/12)</f>
        <v/>
      </c>
      <c r="G161" s="19">
        <f>E161-F161</f>
        <v/>
      </c>
      <c r="H161" s="19">
        <f>MAX(0,C161-G161)</f>
        <v/>
      </c>
      <c r="I161" s="15">
        <f>IF(AND(VLOOKUP($B$2,Comparador!$A$9:$Y$17,3,FALSE)="Variable",A161&gt;12),"Escenario Euríbor +1 p.p.","Tipo actual")</f>
        <v/>
      </c>
    </row>
    <row r="162">
      <c r="A162" s="6" t="n">
        <v>157</v>
      </c>
      <c r="B162" s="31">
        <f>EDATE(B161,1)</f>
        <v/>
      </c>
      <c r="C162" s="13">
        <f>H161</f>
        <v/>
      </c>
      <c r="D162" s="9">
        <f>IF(VLOOKUP($B$2,Comparador!$A$9:$Y$17,3,FALSE)="Variable",IF(A162&lt;=12,N(VLOOKUP($B$2,Comparador!$A$9:$Y$17,14,FALSE)),N(VLOOKUP($B$2,Comparador!$A$9:$Y$17,14,FALSE))+0.01),N(VLOOKUP($B$2,Comparador!$A$9:$Y$17,14,FALSE)))</f>
        <v/>
      </c>
      <c r="E162" s="13">
        <f>IF(A162&gt;$E$2,0,-PMT(D162/12,$E$2,$E$3))</f>
        <v/>
      </c>
      <c r="F162" s="13">
        <f>IF(E162=0,0,C162*D162/12)</f>
        <v/>
      </c>
      <c r="G162" s="13">
        <f>E162-F162</f>
        <v/>
      </c>
      <c r="H162" s="13">
        <f>MAX(0,C162-G162)</f>
        <v/>
      </c>
      <c r="I162" s="15">
        <f>IF(AND(VLOOKUP($B$2,Comparador!$A$9:$Y$17,3,FALSE)="Variable",A162&gt;12),"Escenario Euríbor +1 p.p.","Tipo actual")</f>
        <v/>
      </c>
    </row>
    <row r="163">
      <c r="A163" s="15" t="n">
        <v>158</v>
      </c>
      <c r="B163" s="32">
        <f>EDATE(B162,1)</f>
        <v/>
      </c>
      <c r="C163" s="19">
        <f>H162</f>
        <v/>
      </c>
      <c r="D163" s="17">
        <f>IF(VLOOKUP($B$2,Comparador!$A$9:$Y$17,3,FALSE)="Variable",IF(A163&lt;=12,N(VLOOKUP($B$2,Comparador!$A$9:$Y$17,14,FALSE)),N(VLOOKUP($B$2,Comparador!$A$9:$Y$17,14,FALSE))+0.01),N(VLOOKUP($B$2,Comparador!$A$9:$Y$17,14,FALSE)))</f>
        <v/>
      </c>
      <c r="E163" s="19">
        <f>IF(A163&gt;$E$2,0,-PMT(D163/12,$E$2,$E$3))</f>
        <v/>
      </c>
      <c r="F163" s="19">
        <f>IF(E163=0,0,C163*D163/12)</f>
        <v/>
      </c>
      <c r="G163" s="19">
        <f>E163-F163</f>
        <v/>
      </c>
      <c r="H163" s="19">
        <f>MAX(0,C163-G163)</f>
        <v/>
      </c>
      <c r="I163" s="15">
        <f>IF(AND(VLOOKUP($B$2,Comparador!$A$9:$Y$17,3,FALSE)="Variable",A163&gt;12),"Escenario Euríbor +1 p.p.","Tipo actual")</f>
        <v/>
      </c>
    </row>
    <row r="164">
      <c r="A164" s="6" t="n">
        <v>159</v>
      </c>
      <c r="B164" s="31">
        <f>EDATE(B163,1)</f>
        <v/>
      </c>
      <c r="C164" s="13">
        <f>H163</f>
        <v/>
      </c>
      <c r="D164" s="9">
        <f>IF(VLOOKUP($B$2,Comparador!$A$9:$Y$17,3,FALSE)="Variable",IF(A164&lt;=12,N(VLOOKUP($B$2,Comparador!$A$9:$Y$17,14,FALSE)),N(VLOOKUP($B$2,Comparador!$A$9:$Y$17,14,FALSE))+0.01),N(VLOOKUP($B$2,Comparador!$A$9:$Y$17,14,FALSE)))</f>
        <v/>
      </c>
      <c r="E164" s="13">
        <f>IF(A164&gt;$E$2,0,-PMT(D164/12,$E$2,$E$3))</f>
        <v/>
      </c>
      <c r="F164" s="13">
        <f>IF(E164=0,0,C164*D164/12)</f>
        <v/>
      </c>
      <c r="G164" s="13">
        <f>E164-F164</f>
        <v/>
      </c>
      <c r="H164" s="13">
        <f>MAX(0,C164-G164)</f>
        <v/>
      </c>
      <c r="I164" s="15">
        <f>IF(AND(VLOOKUP($B$2,Comparador!$A$9:$Y$17,3,FALSE)="Variable",A164&gt;12),"Escenario Euríbor +1 p.p.","Tipo actual")</f>
        <v/>
      </c>
    </row>
    <row r="165">
      <c r="A165" s="15" t="n">
        <v>160</v>
      </c>
      <c r="B165" s="32">
        <f>EDATE(B164,1)</f>
        <v/>
      </c>
      <c r="C165" s="19">
        <f>H164</f>
        <v/>
      </c>
      <c r="D165" s="17">
        <f>IF(VLOOKUP($B$2,Comparador!$A$9:$Y$17,3,FALSE)="Variable",IF(A165&lt;=12,N(VLOOKUP($B$2,Comparador!$A$9:$Y$17,14,FALSE)),N(VLOOKUP($B$2,Comparador!$A$9:$Y$17,14,FALSE))+0.01),N(VLOOKUP($B$2,Comparador!$A$9:$Y$17,14,FALSE)))</f>
        <v/>
      </c>
      <c r="E165" s="19">
        <f>IF(A165&gt;$E$2,0,-PMT(D165/12,$E$2,$E$3))</f>
        <v/>
      </c>
      <c r="F165" s="19">
        <f>IF(E165=0,0,C165*D165/12)</f>
        <v/>
      </c>
      <c r="G165" s="19">
        <f>E165-F165</f>
        <v/>
      </c>
      <c r="H165" s="19">
        <f>MAX(0,C165-G165)</f>
        <v/>
      </c>
      <c r="I165" s="15">
        <f>IF(AND(VLOOKUP($B$2,Comparador!$A$9:$Y$17,3,FALSE)="Variable",A165&gt;12),"Escenario Euríbor +1 p.p.","Tipo actual")</f>
        <v/>
      </c>
    </row>
    <row r="166">
      <c r="A166" s="6" t="n">
        <v>161</v>
      </c>
      <c r="B166" s="31">
        <f>EDATE(B165,1)</f>
        <v/>
      </c>
      <c r="C166" s="13">
        <f>H165</f>
        <v/>
      </c>
      <c r="D166" s="9">
        <f>IF(VLOOKUP($B$2,Comparador!$A$9:$Y$17,3,FALSE)="Variable",IF(A166&lt;=12,N(VLOOKUP($B$2,Comparador!$A$9:$Y$17,14,FALSE)),N(VLOOKUP($B$2,Comparador!$A$9:$Y$17,14,FALSE))+0.01),N(VLOOKUP($B$2,Comparador!$A$9:$Y$17,14,FALSE)))</f>
        <v/>
      </c>
      <c r="E166" s="13">
        <f>IF(A166&gt;$E$2,0,-PMT(D166/12,$E$2,$E$3))</f>
        <v/>
      </c>
      <c r="F166" s="13">
        <f>IF(E166=0,0,C166*D166/12)</f>
        <v/>
      </c>
      <c r="G166" s="13">
        <f>E166-F166</f>
        <v/>
      </c>
      <c r="H166" s="13">
        <f>MAX(0,C166-G166)</f>
        <v/>
      </c>
      <c r="I166" s="15">
        <f>IF(AND(VLOOKUP($B$2,Comparador!$A$9:$Y$17,3,FALSE)="Variable",A166&gt;12),"Escenario Euríbor +1 p.p.","Tipo actual")</f>
        <v/>
      </c>
    </row>
    <row r="167">
      <c r="A167" s="15" t="n">
        <v>162</v>
      </c>
      <c r="B167" s="32">
        <f>EDATE(B166,1)</f>
        <v/>
      </c>
      <c r="C167" s="19">
        <f>H166</f>
        <v/>
      </c>
      <c r="D167" s="17">
        <f>IF(VLOOKUP($B$2,Comparador!$A$9:$Y$17,3,FALSE)="Variable",IF(A167&lt;=12,N(VLOOKUP($B$2,Comparador!$A$9:$Y$17,14,FALSE)),N(VLOOKUP($B$2,Comparador!$A$9:$Y$17,14,FALSE))+0.01),N(VLOOKUP($B$2,Comparador!$A$9:$Y$17,14,FALSE)))</f>
        <v/>
      </c>
      <c r="E167" s="19">
        <f>IF(A167&gt;$E$2,0,-PMT(D167/12,$E$2,$E$3))</f>
        <v/>
      </c>
      <c r="F167" s="19">
        <f>IF(E167=0,0,C167*D167/12)</f>
        <v/>
      </c>
      <c r="G167" s="19">
        <f>E167-F167</f>
        <v/>
      </c>
      <c r="H167" s="19">
        <f>MAX(0,C167-G167)</f>
        <v/>
      </c>
      <c r="I167" s="15">
        <f>IF(AND(VLOOKUP($B$2,Comparador!$A$9:$Y$17,3,FALSE)="Variable",A167&gt;12),"Escenario Euríbor +1 p.p.","Tipo actual")</f>
        <v/>
      </c>
    </row>
    <row r="168">
      <c r="A168" s="6" t="n">
        <v>163</v>
      </c>
      <c r="B168" s="31">
        <f>EDATE(B167,1)</f>
        <v/>
      </c>
      <c r="C168" s="13">
        <f>H167</f>
        <v/>
      </c>
      <c r="D168" s="9">
        <f>IF(VLOOKUP($B$2,Comparador!$A$9:$Y$17,3,FALSE)="Variable",IF(A168&lt;=12,N(VLOOKUP($B$2,Comparador!$A$9:$Y$17,14,FALSE)),N(VLOOKUP($B$2,Comparador!$A$9:$Y$17,14,FALSE))+0.01),N(VLOOKUP($B$2,Comparador!$A$9:$Y$17,14,FALSE)))</f>
        <v/>
      </c>
      <c r="E168" s="13">
        <f>IF(A168&gt;$E$2,0,-PMT(D168/12,$E$2,$E$3))</f>
        <v/>
      </c>
      <c r="F168" s="13">
        <f>IF(E168=0,0,C168*D168/12)</f>
        <v/>
      </c>
      <c r="G168" s="13">
        <f>E168-F168</f>
        <v/>
      </c>
      <c r="H168" s="13">
        <f>MAX(0,C168-G168)</f>
        <v/>
      </c>
      <c r="I168" s="15">
        <f>IF(AND(VLOOKUP($B$2,Comparador!$A$9:$Y$17,3,FALSE)="Variable",A168&gt;12),"Escenario Euríbor +1 p.p.","Tipo actual")</f>
        <v/>
      </c>
    </row>
    <row r="169">
      <c r="A169" s="15" t="n">
        <v>164</v>
      </c>
      <c r="B169" s="32">
        <f>EDATE(B168,1)</f>
        <v/>
      </c>
      <c r="C169" s="19">
        <f>H168</f>
        <v/>
      </c>
      <c r="D169" s="17">
        <f>IF(VLOOKUP($B$2,Comparador!$A$9:$Y$17,3,FALSE)="Variable",IF(A169&lt;=12,N(VLOOKUP($B$2,Comparador!$A$9:$Y$17,14,FALSE)),N(VLOOKUP($B$2,Comparador!$A$9:$Y$17,14,FALSE))+0.01),N(VLOOKUP($B$2,Comparador!$A$9:$Y$17,14,FALSE)))</f>
        <v/>
      </c>
      <c r="E169" s="19">
        <f>IF(A169&gt;$E$2,0,-PMT(D169/12,$E$2,$E$3))</f>
        <v/>
      </c>
      <c r="F169" s="19">
        <f>IF(E169=0,0,C169*D169/12)</f>
        <v/>
      </c>
      <c r="G169" s="19">
        <f>E169-F169</f>
        <v/>
      </c>
      <c r="H169" s="19">
        <f>MAX(0,C169-G169)</f>
        <v/>
      </c>
      <c r="I169" s="15">
        <f>IF(AND(VLOOKUP($B$2,Comparador!$A$9:$Y$17,3,FALSE)="Variable",A169&gt;12),"Escenario Euríbor +1 p.p.","Tipo actual")</f>
        <v/>
      </c>
    </row>
    <row r="170">
      <c r="A170" s="6" t="n">
        <v>165</v>
      </c>
      <c r="B170" s="31">
        <f>EDATE(B169,1)</f>
        <v/>
      </c>
      <c r="C170" s="13">
        <f>H169</f>
        <v/>
      </c>
      <c r="D170" s="9">
        <f>IF(VLOOKUP($B$2,Comparador!$A$9:$Y$17,3,FALSE)="Variable",IF(A170&lt;=12,N(VLOOKUP($B$2,Comparador!$A$9:$Y$17,14,FALSE)),N(VLOOKUP($B$2,Comparador!$A$9:$Y$17,14,FALSE))+0.01),N(VLOOKUP($B$2,Comparador!$A$9:$Y$17,14,FALSE)))</f>
        <v/>
      </c>
      <c r="E170" s="13">
        <f>IF(A170&gt;$E$2,0,-PMT(D170/12,$E$2,$E$3))</f>
        <v/>
      </c>
      <c r="F170" s="13">
        <f>IF(E170=0,0,C170*D170/12)</f>
        <v/>
      </c>
      <c r="G170" s="13">
        <f>E170-F170</f>
        <v/>
      </c>
      <c r="H170" s="13">
        <f>MAX(0,C170-G170)</f>
        <v/>
      </c>
      <c r="I170" s="15">
        <f>IF(AND(VLOOKUP($B$2,Comparador!$A$9:$Y$17,3,FALSE)="Variable",A170&gt;12),"Escenario Euríbor +1 p.p.","Tipo actual")</f>
        <v/>
      </c>
    </row>
    <row r="171">
      <c r="A171" s="15" t="n">
        <v>166</v>
      </c>
      <c r="B171" s="32">
        <f>EDATE(B170,1)</f>
        <v/>
      </c>
      <c r="C171" s="19">
        <f>H170</f>
        <v/>
      </c>
      <c r="D171" s="17">
        <f>IF(VLOOKUP($B$2,Comparador!$A$9:$Y$17,3,FALSE)="Variable",IF(A171&lt;=12,N(VLOOKUP($B$2,Comparador!$A$9:$Y$17,14,FALSE)),N(VLOOKUP($B$2,Comparador!$A$9:$Y$17,14,FALSE))+0.01),N(VLOOKUP($B$2,Comparador!$A$9:$Y$17,14,FALSE)))</f>
        <v/>
      </c>
      <c r="E171" s="19">
        <f>IF(A171&gt;$E$2,0,-PMT(D171/12,$E$2,$E$3))</f>
        <v/>
      </c>
      <c r="F171" s="19">
        <f>IF(E171=0,0,C171*D171/12)</f>
        <v/>
      </c>
      <c r="G171" s="19">
        <f>E171-F171</f>
        <v/>
      </c>
      <c r="H171" s="19">
        <f>MAX(0,C171-G171)</f>
        <v/>
      </c>
      <c r="I171" s="15">
        <f>IF(AND(VLOOKUP($B$2,Comparador!$A$9:$Y$17,3,FALSE)="Variable",A171&gt;12),"Escenario Euríbor +1 p.p.","Tipo actual")</f>
        <v/>
      </c>
    </row>
    <row r="172">
      <c r="A172" s="6" t="n">
        <v>167</v>
      </c>
      <c r="B172" s="31">
        <f>EDATE(B171,1)</f>
        <v/>
      </c>
      <c r="C172" s="13">
        <f>H171</f>
        <v/>
      </c>
      <c r="D172" s="9">
        <f>IF(VLOOKUP($B$2,Comparador!$A$9:$Y$17,3,FALSE)="Variable",IF(A172&lt;=12,N(VLOOKUP($B$2,Comparador!$A$9:$Y$17,14,FALSE)),N(VLOOKUP($B$2,Comparador!$A$9:$Y$17,14,FALSE))+0.01),N(VLOOKUP($B$2,Comparador!$A$9:$Y$17,14,FALSE)))</f>
        <v/>
      </c>
      <c r="E172" s="13">
        <f>IF(A172&gt;$E$2,0,-PMT(D172/12,$E$2,$E$3))</f>
        <v/>
      </c>
      <c r="F172" s="13">
        <f>IF(E172=0,0,C172*D172/12)</f>
        <v/>
      </c>
      <c r="G172" s="13">
        <f>E172-F172</f>
        <v/>
      </c>
      <c r="H172" s="13">
        <f>MAX(0,C172-G172)</f>
        <v/>
      </c>
      <c r="I172" s="15">
        <f>IF(AND(VLOOKUP($B$2,Comparador!$A$9:$Y$17,3,FALSE)="Variable",A172&gt;12),"Escenario Euríbor +1 p.p.","Tipo actual")</f>
        <v/>
      </c>
    </row>
    <row r="173">
      <c r="A173" s="15" t="n">
        <v>168</v>
      </c>
      <c r="B173" s="32">
        <f>EDATE(B172,1)</f>
        <v/>
      </c>
      <c r="C173" s="19">
        <f>H172</f>
        <v/>
      </c>
      <c r="D173" s="17">
        <f>IF(VLOOKUP($B$2,Comparador!$A$9:$Y$17,3,FALSE)="Variable",IF(A173&lt;=12,N(VLOOKUP($B$2,Comparador!$A$9:$Y$17,14,FALSE)),N(VLOOKUP($B$2,Comparador!$A$9:$Y$17,14,FALSE))+0.01),N(VLOOKUP($B$2,Comparador!$A$9:$Y$17,14,FALSE)))</f>
        <v/>
      </c>
      <c r="E173" s="19">
        <f>IF(A173&gt;$E$2,0,-PMT(D173/12,$E$2,$E$3))</f>
        <v/>
      </c>
      <c r="F173" s="19">
        <f>IF(E173=0,0,C173*D173/12)</f>
        <v/>
      </c>
      <c r="G173" s="19">
        <f>E173-F173</f>
        <v/>
      </c>
      <c r="H173" s="19">
        <f>MAX(0,C173-G173)</f>
        <v/>
      </c>
      <c r="I173" s="15">
        <f>IF(AND(VLOOKUP($B$2,Comparador!$A$9:$Y$17,3,FALSE)="Variable",A173&gt;12),"Escenario Euríbor +1 p.p.","Tipo actual")</f>
        <v/>
      </c>
    </row>
    <row r="174">
      <c r="A174" s="6" t="n">
        <v>169</v>
      </c>
      <c r="B174" s="31">
        <f>EDATE(B173,1)</f>
        <v/>
      </c>
      <c r="C174" s="13">
        <f>H173</f>
        <v/>
      </c>
      <c r="D174" s="9">
        <f>IF(VLOOKUP($B$2,Comparador!$A$9:$Y$17,3,FALSE)="Variable",IF(A174&lt;=12,N(VLOOKUP($B$2,Comparador!$A$9:$Y$17,14,FALSE)),N(VLOOKUP($B$2,Comparador!$A$9:$Y$17,14,FALSE))+0.01),N(VLOOKUP($B$2,Comparador!$A$9:$Y$17,14,FALSE)))</f>
        <v/>
      </c>
      <c r="E174" s="13">
        <f>IF(A174&gt;$E$2,0,-PMT(D174/12,$E$2,$E$3))</f>
        <v/>
      </c>
      <c r="F174" s="13">
        <f>IF(E174=0,0,C174*D174/12)</f>
        <v/>
      </c>
      <c r="G174" s="13">
        <f>E174-F174</f>
        <v/>
      </c>
      <c r="H174" s="13">
        <f>MAX(0,C174-G174)</f>
        <v/>
      </c>
      <c r="I174" s="15">
        <f>IF(AND(VLOOKUP($B$2,Comparador!$A$9:$Y$17,3,FALSE)="Variable",A174&gt;12),"Escenario Euríbor +1 p.p.","Tipo actual")</f>
        <v/>
      </c>
    </row>
    <row r="175">
      <c r="A175" s="15" t="n">
        <v>170</v>
      </c>
      <c r="B175" s="32">
        <f>EDATE(B174,1)</f>
        <v/>
      </c>
      <c r="C175" s="19">
        <f>H174</f>
        <v/>
      </c>
      <c r="D175" s="17">
        <f>IF(VLOOKUP($B$2,Comparador!$A$9:$Y$17,3,FALSE)="Variable",IF(A175&lt;=12,N(VLOOKUP($B$2,Comparador!$A$9:$Y$17,14,FALSE)),N(VLOOKUP($B$2,Comparador!$A$9:$Y$17,14,FALSE))+0.01),N(VLOOKUP($B$2,Comparador!$A$9:$Y$17,14,FALSE)))</f>
        <v/>
      </c>
      <c r="E175" s="19">
        <f>IF(A175&gt;$E$2,0,-PMT(D175/12,$E$2,$E$3))</f>
        <v/>
      </c>
      <c r="F175" s="19">
        <f>IF(E175=0,0,C175*D175/12)</f>
        <v/>
      </c>
      <c r="G175" s="19">
        <f>E175-F175</f>
        <v/>
      </c>
      <c r="H175" s="19">
        <f>MAX(0,C175-G175)</f>
        <v/>
      </c>
      <c r="I175" s="15">
        <f>IF(AND(VLOOKUP($B$2,Comparador!$A$9:$Y$17,3,FALSE)="Variable",A175&gt;12),"Escenario Euríbor +1 p.p.","Tipo actual")</f>
        <v/>
      </c>
    </row>
    <row r="176">
      <c r="A176" s="6" t="n">
        <v>171</v>
      </c>
      <c r="B176" s="31">
        <f>EDATE(B175,1)</f>
        <v/>
      </c>
      <c r="C176" s="13">
        <f>H175</f>
        <v/>
      </c>
      <c r="D176" s="9">
        <f>IF(VLOOKUP($B$2,Comparador!$A$9:$Y$17,3,FALSE)="Variable",IF(A176&lt;=12,N(VLOOKUP($B$2,Comparador!$A$9:$Y$17,14,FALSE)),N(VLOOKUP($B$2,Comparador!$A$9:$Y$17,14,FALSE))+0.01),N(VLOOKUP($B$2,Comparador!$A$9:$Y$17,14,FALSE)))</f>
        <v/>
      </c>
      <c r="E176" s="13">
        <f>IF(A176&gt;$E$2,0,-PMT(D176/12,$E$2,$E$3))</f>
        <v/>
      </c>
      <c r="F176" s="13">
        <f>IF(E176=0,0,C176*D176/12)</f>
        <v/>
      </c>
      <c r="G176" s="13">
        <f>E176-F176</f>
        <v/>
      </c>
      <c r="H176" s="13">
        <f>MAX(0,C176-G176)</f>
        <v/>
      </c>
      <c r="I176" s="15">
        <f>IF(AND(VLOOKUP($B$2,Comparador!$A$9:$Y$17,3,FALSE)="Variable",A176&gt;12),"Escenario Euríbor +1 p.p.","Tipo actual")</f>
        <v/>
      </c>
    </row>
    <row r="177">
      <c r="A177" s="15" t="n">
        <v>172</v>
      </c>
      <c r="B177" s="32">
        <f>EDATE(B176,1)</f>
        <v/>
      </c>
      <c r="C177" s="19">
        <f>H176</f>
        <v/>
      </c>
      <c r="D177" s="17">
        <f>IF(VLOOKUP($B$2,Comparador!$A$9:$Y$17,3,FALSE)="Variable",IF(A177&lt;=12,N(VLOOKUP($B$2,Comparador!$A$9:$Y$17,14,FALSE)),N(VLOOKUP($B$2,Comparador!$A$9:$Y$17,14,FALSE))+0.01),N(VLOOKUP($B$2,Comparador!$A$9:$Y$17,14,FALSE)))</f>
        <v/>
      </c>
      <c r="E177" s="19">
        <f>IF(A177&gt;$E$2,0,-PMT(D177/12,$E$2,$E$3))</f>
        <v/>
      </c>
      <c r="F177" s="19">
        <f>IF(E177=0,0,C177*D177/12)</f>
        <v/>
      </c>
      <c r="G177" s="19">
        <f>E177-F177</f>
        <v/>
      </c>
      <c r="H177" s="19">
        <f>MAX(0,C177-G177)</f>
        <v/>
      </c>
      <c r="I177" s="15">
        <f>IF(AND(VLOOKUP($B$2,Comparador!$A$9:$Y$17,3,FALSE)="Variable",A177&gt;12),"Escenario Euríbor +1 p.p.","Tipo actual")</f>
        <v/>
      </c>
    </row>
    <row r="178">
      <c r="A178" s="6" t="n">
        <v>173</v>
      </c>
      <c r="B178" s="31">
        <f>EDATE(B177,1)</f>
        <v/>
      </c>
      <c r="C178" s="13">
        <f>H177</f>
        <v/>
      </c>
      <c r="D178" s="9">
        <f>IF(VLOOKUP($B$2,Comparador!$A$9:$Y$17,3,FALSE)="Variable",IF(A178&lt;=12,N(VLOOKUP($B$2,Comparador!$A$9:$Y$17,14,FALSE)),N(VLOOKUP($B$2,Comparador!$A$9:$Y$17,14,FALSE))+0.01),N(VLOOKUP($B$2,Comparador!$A$9:$Y$17,14,FALSE)))</f>
        <v/>
      </c>
      <c r="E178" s="13">
        <f>IF(A178&gt;$E$2,0,-PMT(D178/12,$E$2,$E$3))</f>
        <v/>
      </c>
      <c r="F178" s="13">
        <f>IF(E178=0,0,C178*D178/12)</f>
        <v/>
      </c>
      <c r="G178" s="13">
        <f>E178-F178</f>
        <v/>
      </c>
      <c r="H178" s="13">
        <f>MAX(0,C178-G178)</f>
        <v/>
      </c>
      <c r="I178" s="15">
        <f>IF(AND(VLOOKUP($B$2,Comparador!$A$9:$Y$17,3,FALSE)="Variable",A178&gt;12),"Escenario Euríbor +1 p.p.","Tipo actual")</f>
        <v/>
      </c>
    </row>
    <row r="179">
      <c r="A179" s="15" t="n">
        <v>174</v>
      </c>
      <c r="B179" s="32">
        <f>EDATE(B178,1)</f>
        <v/>
      </c>
      <c r="C179" s="19">
        <f>H178</f>
        <v/>
      </c>
      <c r="D179" s="17">
        <f>IF(VLOOKUP($B$2,Comparador!$A$9:$Y$17,3,FALSE)="Variable",IF(A179&lt;=12,N(VLOOKUP($B$2,Comparador!$A$9:$Y$17,14,FALSE)),N(VLOOKUP($B$2,Comparador!$A$9:$Y$17,14,FALSE))+0.01),N(VLOOKUP($B$2,Comparador!$A$9:$Y$17,14,FALSE)))</f>
        <v/>
      </c>
      <c r="E179" s="19">
        <f>IF(A179&gt;$E$2,0,-PMT(D179/12,$E$2,$E$3))</f>
        <v/>
      </c>
      <c r="F179" s="19">
        <f>IF(E179=0,0,C179*D179/12)</f>
        <v/>
      </c>
      <c r="G179" s="19">
        <f>E179-F179</f>
        <v/>
      </c>
      <c r="H179" s="19">
        <f>MAX(0,C179-G179)</f>
        <v/>
      </c>
      <c r="I179" s="15">
        <f>IF(AND(VLOOKUP($B$2,Comparador!$A$9:$Y$17,3,FALSE)="Variable",A179&gt;12),"Escenario Euríbor +1 p.p.","Tipo actual")</f>
        <v/>
      </c>
    </row>
    <row r="180">
      <c r="A180" s="6" t="n">
        <v>175</v>
      </c>
      <c r="B180" s="31">
        <f>EDATE(B179,1)</f>
        <v/>
      </c>
      <c r="C180" s="13">
        <f>H179</f>
        <v/>
      </c>
      <c r="D180" s="9">
        <f>IF(VLOOKUP($B$2,Comparador!$A$9:$Y$17,3,FALSE)="Variable",IF(A180&lt;=12,N(VLOOKUP($B$2,Comparador!$A$9:$Y$17,14,FALSE)),N(VLOOKUP($B$2,Comparador!$A$9:$Y$17,14,FALSE))+0.01),N(VLOOKUP($B$2,Comparador!$A$9:$Y$17,14,FALSE)))</f>
        <v/>
      </c>
      <c r="E180" s="13">
        <f>IF(A180&gt;$E$2,0,-PMT(D180/12,$E$2,$E$3))</f>
        <v/>
      </c>
      <c r="F180" s="13">
        <f>IF(E180=0,0,C180*D180/12)</f>
        <v/>
      </c>
      <c r="G180" s="13">
        <f>E180-F180</f>
        <v/>
      </c>
      <c r="H180" s="13">
        <f>MAX(0,C180-G180)</f>
        <v/>
      </c>
      <c r="I180" s="15">
        <f>IF(AND(VLOOKUP($B$2,Comparador!$A$9:$Y$17,3,FALSE)="Variable",A180&gt;12),"Escenario Euríbor +1 p.p.","Tipo actual")</f>
        <v/>
      </c>
    </row>
    <row r="181">
      <c r="A181" s="15" t="n">
        <v>176</v>
      </c>
      <c r="B181" s="32">
        <f>EDATE(B180,1)</f>
        <v/>
      </c>
      <c r="C181" s="19">
        <f>H180</f>
        <v/>
      </c>
      <c r="D181" s="17">
        <f>IF(VLOOKUP($B$2,Comparador!$A$9:$Y$17,3,FALSE)="Variable",IF(A181&lt;=12,N(VLOOKUP($B$2,Comparador!$A$9:$Y$17,14,FALSE)),N(VLOOKUP($B$2,Comparador!$A$9:$Y$17,14,FALSE))+0.01),N(VLOOKUP($B$2,Comparador!$A$9:$Y$17,14,FALSE)))</f>
        <v/>
      </c>
      <c r="E181" s="19">
        <f>IF(A181&gt;$E$2,0,-PMT(D181/12,$E$2,$E$3))</f>
        <v/>
      </c>
      <c r="F181" s="19">
        <f>IF(E181=0,0,C181*D181/12)</f>
        <v/>
      </c>
      <c r="G181" s="19">
        <f>E181-F181</f>
        <v/>
      </c>
      <c r="H181" s="19">
        <f>MAX(0,C181-G181)</f>
        <v/>
      </c>
      <c r="I181" s="15">
        <f>IF(AND(VLOOKUP($B$2,Comparador!$A$9:$Y$17,3,FALSE)="Variable",A181&gt;12),"Escenario Euríbor +1 p.p.","Tipo actual")</f>
        <v/>
      </c>
    </row>
    <row r="182">
      <c r="A182" s="6" t="n">
        <v>177</v>
      </c>
      <c r="B182" s="31">
        <f>EDATE(B181,1)</f>
        <v/>
      </c>
      <c r="C182" s="13">
        <f>H181</f>
        <v/>
      </c>
      <c r="D182" s="9">
        <f>IF(VLOOKUP($B$2,Comparador!$A$9:$Y$17,3,FALSE)="Variable",IF(A182&lt;=12,N(VLOOKUP($B$2,Comparador!$A$9:$Y$17,14,FALSE)),N(VLOOKUP($B$2,Comparador!$A$9:$Y$17,14,FALSE))+0.01),N(VLOOKUP($B$2,Comparador!$A$9:$Y$17,14,FALSE)))</f>
        <v/>
      </c>
      <c r="E182" s="13">
        <f>IF(A182&gt;$E$2,0,-PMT(D182/12,$E$2,$E$3))</f>
        <v/>
      </c>
      <c r="F182" s="13">
        <f>IF(E182=0,0,C182*D182/12)</f>
        <v/>
      </c>
      <c r="G182" s="13">
        <f>E182-F182</f>
        <v/>
      </c>
      <c r="H182" s="13">
        <f>MAX(0,C182-G182)</f>
        <v/>
      </c>
      <c r="I182" s="15">
        <f>IF(AND(VLOOKUP($B$2,Comparador!$A$9:$Y$17,3,FALSE)="Variable",A182&gt;12),"Escenario Euríbor +1 p.p.","Tipo actual")</f>
        <v/>
      </c>
    </row>
    <row r="183">
      <c r="A183" s="15" t="n">
        <v>178</v>
      </c>
      <c r="B183" s="32">
        <f>EDATE(B182,1)</f>
        <v/>
      </c>
      <c r="C183" s="19">
        <f>H182</f>
        <v/>
      </c>
      <c r="D183" s="17">
        <f>IF(VLOOKUP($B$2,Comparador!$A$9:$Y$17,3,FALSE)="Variable",IF(A183&lt;=12,N(VLOOKUP($B$2,Comparador!$A$9:$Y$17,14,FALSE)),N(VLOOKUP($B$2,Comparador!$A$9:$Y$17,14,FALSE))+0.01),N(VLOOKUP($B$2,Comparador!$A$9:$Y$17,14,FALSE)))</f>
        <v/>
      </c>
      <c r="E183" s="19">
        <f>IF(A183&gt;$E$2,0,-PMT(D183/12,$E$2,$E$3))</f>
        <v/>
      </c>
      <c r="F183" s="19">
        <f>IF(E183=0,0,C183*D183/12)</f>
        <v/>
      </c>
      <c r="G183" s="19">
        <f>E183-F183</f>
        <v/>
      </c>
      <c r="H183" s="19">
        <f>MAX(0,C183-G183)</f>
        <v/>
      </c>
      <c r="I183" s="15">
        <f>IF(AND(VLOOKUP($B$2,Comparador!$A$9:$Y$17,3,FALSE)="Variable",A183&gt;12),"Escenario Euríbor +1 p.p.","Tipo actual")</f>
        <v/>
      </c>
    </row>
    <row r="184">
      <c r="A184" s="6" t="n">
        <v>179</v>
      </c>
      <c r="B184" s="31">
        <f>EDATE(B183,1)</f>
        <v/>
      </c>
      <c r="C184" s="13">
        <f>H183</f>
        <v/>
      </c>
      <c r="D184" s="9">
        <f>IF(VLOOKUP($B$2,Comparador!$A$9:$Y$17,3,FALSE)="Variable",IF(A184&lt;=12,N(VLOOKUP($B$2,Comparador!$A$9:$Y$17,14,FALSE)),N(VLOOKUP($B$2,Comparador!$A$9:$Y$17,14,FALSE))+0.01),N(VLOOKUP($B$2,Comparador!$A$9:$Y$17,14,FALSE)))</f>
        <v/>
      </c>
      <c r="E184" s="13">
        <f>IF(A184&gt;$E$2,0,-PMT(D184/12,$E$2,$E$3))</f>
        <v/>
      </c>
      <c r="F184" s="13">
        <f>IF(E184=0,0,C184*D184/12)</f>
        <v/>
      </c>
      <c r="G184" s="13">
        <f>E184-F184</f>
        <v/>
      </c>
      <c r="H184" s="13">
        <f>MAX(0,C184-G184)</f>
        <v/>
      </c>
      <c r="I184" s="15">
        <f>IF(AND(VLOOKUP($B$2,Comparador!$A$9:$Y$17,3,FALSE)="Variable",A184&gt;12),"Escenario Euríbor +1 p.p.","Tipo actual")</f>
        <v/>
      </c>
    </row>
    <row r="185">
      <c r="A185" s="15" t="n">
        <v>180</v>
      </c>
      <c r="B185" s="32">
        <f>EDATE(B184,1)</f>
        <v/>
      </c>
      <c r="C185" s="19">
        <f>H184</f>
        <v/>
      </c>
      <c r="D185" s="17">
        <f>IF(VLOOKUP($B$2,Comparador!$A$9:$Y$17,3,FALSE)="Variable",IF(A185&lt;=12,N(VLOOKUP($B$2,Comparador!$A$9:$Y$17,14,FALSE)),N(VLOOKUP($B$2,Comparador!$A$9:$Y$17,14,FALSE))+0.01),N(VLOOKUP($B$2,Comparador!$A$9:$Y$17,14,FALSE)))</f>
        <v/>
      </c>
      <c r="E185" s="19">
        <f>IF(A185&gt;$E$2,0,-PMT(D185/12,$E$2,$E$3))</f>
        <v/>
      </c>
      <c r="F185" s="19">
        <f>IF(E185=0,0,C185*D185/12)</f>
        <v/>
      </c>
      <c r="G185" s="19">
        <f>E185-F185</f>
        <v/>
      </c>
      <c r="H185" s="19">
        <f>MAX(0,C185-G185)</f>
        <v/>
      </c>
      <c r="I185" s="15">
        <f>IF(AND(VLOOKUP($B$2,Comparador!$A$9:$Y$17,3,FALSE)="Variable",A185&gt;12),"Escenario Euríbor +1 p.p.","Tipo actual")</f>
        <v/>
      </c>
    </row>
    <row r="186">
      <c r="A186" s="6" t="n">
        <v>181</v>
      </c>
      <c r="B186" s="31">
        <f>EDATE(B185,1)</f>
        <v/>
      </c>
      <c r="C186" s="13">
        <f>H185</f>
        <v/>
      </c>
      <c r="D186" s="9">
        <f>IF(VLOOKUP($B$2,Comparador!$A$9:$Y$17,3,FALSE)="Variable",IF(A186&lt;=12,N(VLOOKUP($B$2,Comparador!$A$9:$Y$17,14,FALSE)),N(VLOOKUP($B$2,Comparador!$A$9:$Y$17,14,FALSE))+0.01),N(VLOOKUP($B$2,Comparador!$A$9:$Y$17,14,FALSE)))</f>
        <v/>
      </c>
      <c r="E186" s="13">
        <f>IF(A186&gt;$E$2,0,-PMT(D186/12,$E$2,$E$3))</f>
        <v/>
      </c>
      <c r="F186" s="13">
        <f>IF(E186=0,0,C186*D186/12)</f>
        <v/>
      </c>
      <c r="G186" s="13">
        <f>E186-F186</f>
        <v/>
      </c>
      <c r="H186" s="13">
        <f>MAX(0,C186-G186)</f>
        <v/>
      </c>
      <c r="I186" s="15">
        <f>IF(AND(VLOOKUP($B$2,Comparador!$A$9:$Y$17,3,FALSE)="Variable",A186&gt;12),"Escenario Euríbor +1 p.p.","Tipo actual")</f>
        <v/>
      </c>
    </row>
    <row r="187">
      <c r="A187" s="15" t="n">
        <v>182</v>
      </c>
      <c r="B187" s="32">
        <f>EDATE(B186,1)</f>
        <v/>
      </c>
      <c r="C187" s="19">
        <f>H186</f>
        <v/>
      </c>
      <c r="D187" s="17">
        <f>IF(VLOOKUP($B$2,Comparador!$A$9:$Y$17,3,FALSE)="Variable",IF(A187&lt;=12,N(VLOOKUP($B$2,Comparador!$A$9:$Y$17,14,FALSE)),N(VLOOKUP($B$2,Comparador!$A$9:$Y$17,14,FALSE))+0.01),N(VLOOKUP($B$2,Comparador!$A$9:$Y$17,14,FALSE)))</f>
        <v/>
      </c>
      <c r="E187" s="19">
        <f>IF(A187&gt;$E$2,0,-PMT(D187/12,$E$2,$E$3))</f>
        <v/>
      </c>
      <c r="F187" s="19">
        <f>IF(E187=0,0,C187*D187/12)</f>
        <v/>
      </c>
      <c r="G187" s="19">
        <f>E187-F187</f>
        <v/>
      </c>
      <c r="H187" s="19">
        <f>MAX(0,C187-G187)</f>
        <v/>
      </c>
      <c r="I187" s="15">
        <f>IF(AND(VLOOKUP($B$2,Comparador!$A$9:$Y$17,3,FALSE)="Variable",A187&gt;12),"Escenario Euríbor +1 p.p.","Tipo actual")</f>
        <v/>
      </c>
    </row>
    <row r="188">
      <c r="A188" s="6" t="n">
        <v>183</v>
      </c>
      <c r="B188" s="31">
        <f>EDATE(B187,1)</f>
        <v/>
      </c>
      <c r="C188" s="13">
        <f>H187</f>
        <v/>
      </c>
      <c r="D188" s="9">
        <f>IF(VLOOKUP($B$2,Comparador!$A$9:$Y$17,3,FALSE)="Variable",IF(A188&lt;=12,N(VLOOKUP($B$2,Comparador!$A$9:$Y$17,14,FALSE)),N(VLOOKUP($B$2,Comparador!$A$9:$Y$17,14,FALSE))+0.01),N(VLOOKUP($B$2,Comparador!$A$9:$Y$17,14,FALSE)))</f>
        <v/>
      </c>
      <c r="E188" s="13">
        <f>IF(A188&gt;$E$2,0,-PMT(D188/12,$E$2,$E$3))</f>
        <v/>
      </c>
      <c r="F188" s="13">
        <f>IF(E188=0,0,C188*D188/12)</f>
        <v/>
      </c>
      <c r="G188" s="13">
        <f>E188-F188</f>
        <v/>
      </c>
      <c r="H188" s="13">
        <f>MAX(0,C188-G188)</f>
        <v/>
      </c>
      <c r="I188" s="15">
        <f>IF(AND(VLOOKUP($B$2,Comparador!$A$9:$Y$17,3,FALSE)="Variable",A188&gt;12),"Escenario Euríbor +1 p.p.","Tipo actual")</f>
        <v/>
      </c>
    </row>
    <row r="189">
      <c r="A189" s="15" t="n">
        <v>184</v>
      </c>
      <c r="B189" s="32">
        <f>EDATE(B188,1)</f>
        <v/>
      </c>
      <c r="C189" s="19">
        <f>H188</f>
        <v/>
      </c>
      <c r="D189" s="17">
        <f>IF(VLOOKUP($B$2,Comparador!$A$9:$Y$17,3,FALSE)="Variable",IF(A189&lt;=12,N(VLOOKUP($B$2,Comparador!$A$9:$Y$17,14,FALSE)),N(VLOOKUP($B$2,Comparador!$A$9:$Y$17,14,FALSE))+0.01),N(VLOOKUP($B$2,Comparador!$A$9:$Y$17,14,FALSE)))</f>
        <v/>
      </c>
      <c r="E189" s="19">
        <f>IF(A189&gt;$E$2,0,-PMT(D189/12,$E$2,$E$3))</f>
        <v/>
      </c>
      <c r="F189" s="19">
        <f>IF(E189=0,0,C189*D189/12)</f>
        <v/>
      </c>
      <c r="G189" s="19">
        <f>E189-F189</f>
        <v/>
      </c>
      <c r="H189" s="19">
        <f>MAX(0,C189-G189)</f>
        <v/>
      </c>
      <c r="I189" s="15">
        <f>IF(AND(VLOOKUP($B$2,Comparador!$A$9:$Y$17,3,FALSE)="Variable",A189&gt;12),"Escenario Euríbor +1 p.p.","Tipo actual")</f>
        <v/>
      </c>
    </row>
    <row r="190">
      <c r="A190" s="6" t="n">
        <v>185</v>
      </c>
      <c r="B190" s="31">
        <f>EDATE(B189,1)</f>
        <v/>
      </c>
      <c r="C190" s="13">
        <f>H189</f>
        <v/>
      </c>
      <c r="D190" s="9">
        <f>IF(VLOOKUP($B$2,Comparador!$A$9:$Y$17,3,FALSE)="Variable",IF(A190&lt;=12,N(VLOOKUP($B$2,Comparador!$A$9:$Y$17,14,FALSE)),N(VLOOKUP($B$2,Comparador!$A$9:$Y$17,14,FALSE))+0.01),N(VLOOKUP($B$2,Comparador!$A$9:$Y$17,14,FALSE)))</f>
        <v/>
      </c>
      <c r="E190" s="13">
        <f>IF(A190&gt;$E$2,0,-PMT(D190/12,$E$2,$E$3))</f>
        <v/>
      </c>
      <c r="F190" s="13">
        <f>IF(E190=0,0,C190*D190/12)</f>
        <v/>
      </c>
      <c r="G190" s="13">
        <f>E190-F190</f>
        <v/>
      </c>
      <c r="H190" s="13">
        <f>MAX(0,C190-G190)</f>
        <v/>
      </c>
      <c r="I190" s="15">
        <f>IF(AND(VLOOKUP($B$2,Comparador!$A$9:$Y$17,3,FALSE)="Variable",A190&gt;12),"Escenario Euríbor +1 p.p.","Tipo actual")</f>
        <v/>
      </c>
    </row>
    <row r="191">
      <c r="A191" s="15" t="n">
        <v>186</v>
      </c>
      <c r="B191" s="32">
        <f>EDATE(B190,1)</f>
        <v/>
      </c>
      <c r="C191" s="19">
        <f>H190</f>
        <v/>
      </c>
      <c r="D191" s="17">
        <f>IF(VLOOKUP($B$2,Comparador!$A$9:$Y$17,3,FALSE)="Variable",IF(A191&lt;=12,N(VLOOKUP($B$2,Comparador!$A$9:$Y$17,14,FALSE)),N(VLOOKUP($B$2,Comparador!$A$9:$Y$17,14,FALSE))+0.01),N(VLOOKUP($B$2,Comparador!$A$9:$Y$17,14,FALSE)))</f>
        <v/>
      </c>
      <c r="E191" s="19">
        <f>IF(A191&gt;$E$2,0,-PMT(D191/12,$E$2,$E$3))</f>
        <v/>
      </c>
      <c r="F191" s="19">
        <f>IF(E191=0,0,C191*D191/12)</f>
        <v/>
      </c>
      <c r="G191" s="19">
        <f>E191-F191</f>
        <v/>
      </c>
      <c r="H191" s="19">
        <f>MAX(0,C191-G191)</f>
        <v/>
      </c>
      <c r="I191" s="15">
        <f>IF(AND(VLOOKUP($B$2,Comparador!$A$9:$Y$17,3,FALSE)="Variable",A191&gt;12),"Escenario Euríbor +1 p.p.","Tipo actual")</f>
        <v/>
      </c>
    </row>
    <row r="192">
      <c r="A192" s="6" t="n">
        <v>187</v>
      </c>
      <c r="B192" s="31">
        <f>EDATE(B191,1)</f>
        <v/>
      </c>
      <c r="C192" s="13">
        <f>H191</f>
        <v/>
      </c>
      <c r="D192" s="9">
        <f>IF(VLOOKUP($B$2,Comparador!$A$9:$Y$17,3,FALSE)="Variable",IF(A192&lt;=12,N(VLOOKUP($B$2,Comparador!$A$9:$Y$17,14,FALSE)),N(VLOOKUP($B$2,Comparador!$A$9:$Y$17,14,FALSE))+0.01),N(VLOOKUP($B$2,Comparador!$A$9:$Y$17,14,FALSE)))</f>
        <v/>
      </c>
      <c r="E192" s="13">
        <f>IF(A192&gt;$E$2,0,-PMT(D192/12,$E$2,$E$3))</f>
        <v/>
      </c>
      <c r="F192" s="13">
        <f>IF(E192=0,0,C192*D192/12)</f>
        <v/>
      </c>
      <c r="G192" s="13">
        <f>E192-F192</f>
        <v/>
      </c>
      <c r="H192" s="13">
        <f>MAX(0,C192-G192)</f>
        <v/>
      </c>
      <c r="I192" s="15">
        <f>IF(AND(VLOOKUP($B$2,Comparador!$A$9:$Y$17,3,FALSE)="Variable",A192&gt;12),"Escenario Euríbor +1 p.p.","Tipo actual")</f>
        <v/>
      </c>
    </row>
    <row r="193">
      <c r="A193" s="15" t="n">
        <v>188</v>
      </c>
      <c r="B193" s="32">
        <f>EDATE(B192,1)</f>
        <v/>
      </c>
      <c r="C193" s="19">
        <f>H192</f>
        <v/>
      </c>
      <c r="D193" s="17">
        <f>IF(VLOOKUP($B$2,Comparador!$A$9:$Y$17,3,FALSE)="Variable",IF(A193&lt;=12,N(VLOOKUP($B$2,Comparador!$A$9:$Y$17,14,FALSE)),N(VLOOKUP($B$2,Comparador!$A$9:$Y$17,14,FALSE))+0.01),N(VLOOKUP($B$2,Comparador!$A$9:$Y$17,14,FALSE)))</f>
        <v/>
      </c>
      <c r="E193" s="19">
        <f>IF(A193&gt;$E$2,0,-PMT(D193/12,$E$2,$E$3))</f>
        <v/>
      </c>
      <c r="F193" s="19">
        <f>IF(E193=0,0,C193*D193/12)</f>
        <v/>
      </c>
      <c r="G193" s="19">
        <f>E193-F193</f>
        <v/>
      </c>
      <c r="H193" s="19">
        <f>MAX(0,C193-G193)</f>
        <v/>
      </c>
      <c r="I193" s="15">
        <f>IF(AND(VLOOKUP($B$2,Comparador!$A$9:$Y$17,3,FALSE)="Variable",A193&gt;12),"Escenario Euríbor +1 p.p.","Tipo actual")</f>
        <v/>
      </c>
    </row>
    <row r="194">
      <c r="A194" s="6" t="n">
        <v>189</v>
      </c>
      <c r="B194" s="31">
        <f>EDATE(B193,1)</f>
        <v/>
      </c>
      <c r="C194" s="13">
        <f>H193</f>
        <v/>
      </c>
      <c r="D194" s="9">
        <f>IF(VLOOKUP($B$2,Comparador!$A$9:$Y$17,3,FALSE)="Variable",IF(A194&lt;=12,N(VLOOKUP($B$2,Comparador!$A$9:$Y$17,14,FALSE)),N(VLOOKUP($B$2,Comparador!$A$9:$Y$17,14,FALSE))+0.01),N(VLOOKUP($B$2,Comparador!$A$9:$Y$17,14,FALSE)))</f>
        <v/>
      </c>
      <c r="E194" s="13">
        <f>IF(A194&gt;$E$2,0,-PMT(D194/12,$E$2,$E$3))</f>
        <v/>
      </c>
      <c r="F194" s="13">
        <f>IF(E194=0,0,C194*D194/12)</f>
        <v/>
      </c>
      <c r="G194" s="13">
        <f>E194-F194</f>
        <v/>
      </c>
      <c r="H194" s="13">
        <f>MAX(0,C194-G194)</f>
        <v/>
      </c>
      <c r="I194" s="15">
        <f>IF(AND(VLOOKUP($B$2,Comparador!$A$9:$Y$17,3,FALSE)="Variable",A194&gt;12),"Escenario Euríbor +1 p.p.","Tipo actual")</f>
        <v/>
      </c>
    </row>
    <row r="195">
      <c r="A195" s="15" t="n">
        <v>190</v>
      </c>
      <c r="B195" s="32">
        <f>EDATE(B194,1)</f>
        <v/>
      </c>
      <c r="C195" s="19">
        <f>H194</f>
        <v/>
      </c>
      <c r="D195" s="17">
        <f>IF(VLOOKUP($B$2,Comparador!$A$9:$Y$17,3,FALSE)="Variable",IF(A195&lt;=12,N(VLOOKUP($B$2,Comparador!$A$9:$Y$17,14,FALSE)),N(VLOOKUP($B$2,Comparador!$A$9:$Y$17,14,FALSE))+0.01),N(VLOOKUP($B$2,Comparador!$A$9:$Y$17,14,FALSE)))</f>
        <v/>
      </c>
      <c r="E195" s="19">
        <f>IF(A195&gt;$E$2,0,-PMT(D195/12,$E$2,$E$3))</f>
        <v/>
      </c>
      <c r="F195" s="19">
        <f>IF(E195=0,0,C195*D195/12)</f>
        <v/>
      </c>
      <c r="G195" s="19">
        <f>E195-F195</f>
        <v/>
      </c>
      <c r="H195" s="19">
        <f>MAX(0,C195-G195)</f>
        <v/>
      </c>
      <c r="I195" s="15">
        <f>IF(AND(VLOOKUP($B$2,Comparador!$A$9:$Y$17,3,FALSE)="Variable",A195&gt;12),"Escenario Euríbor +1 p.p.","Tipo actual")</f>
        <v/>
      </c>
    </row>
    <row r="196">
      <c r="A196" s="6" t="n">
        <v>191</v>
      </c>
      <c r="B196" s="31">
        <f>EDATE(B195,1)</f>
        <v/>
      </c>
      <c r="C196" s="13">
        <f>H195</f>
        <v/>
      </c>
      <c r="D196" s="9">
        <f>IF(VLOOKUP($B$2,Comparador!$A$9:$Y$17,3,FALSE)="Variable",IF(A196&lt;=12,N(VLOOKUP($B$2,Comparador!$A$9:$Y$17,14,FALSE)),N(VLOOKUP($B$2,Comparador!$A$9:$Y$17,14,FALSE))+0.01),N(VLOOKUP($B$2,Comparador!$A$9:$Y$17,14,FALSE)))</f>
        <v/>
      </c>
      <c r="E196" s="13">
        <f>IF(A196&gt;$E$2,0,-PMT(D196/12,$E$2,$E$3))</f>
        <v/>
      </c>
      <c r="F196" s="13">
        <f>IF(E196=0,0,C196*D196/12)</f>
        <v/>
      </c>
      <c r="G196" s="13">
        <f>E196-F196</f>
        <v/>
      </c>
      <c r="H196" s="13">
        <f>MAX(0,C196-G196)</f>
        <v/>
      </c>
      <c r="I196" s="15">
        <f>IF(AND(VLOOKUP($B$2,Comparador!$A$9:$Y$17,3,FALSE)="Variable",A196&gt;12),"Escenario Euríbor +1 p.p.","Tipo actual")</f>
        <v/>
      </c>
    </row>
    <row r="197">
      <c r="A197" s="15" t="n">
        <v>192</v>
      </c>
      <c r="B197" s="32">
        <f>EDATE(B196,1)</f>
        <v/>
      </c>
      <c r="C197" s="19">
        <f>H196</f>
        <v/>
      </c>
      <c r="D197" s="17">
        <f>IF(VLOOKUP($B$2,Comparador!$A$9:$Y$17,3,FALSE)="Variable",IF(A197&lt;=12,N(VLOOKUP($B$2,Comparador!$A$9:$Y$17,14,FALSE)),N(VLOOKUP($B$2,Comparador!$A$9:$Y$17,14,FALSE))+0.01),N(VLOOKUP($B$2,Comparador!$A$9:$Y$17,14,FALSE)))</f>
        <v/>
      </c>
      <c r="E197" s="19">
        <f>IF(A197&gt;$E$2,0,-PMT(D197/12,$E$2,$E$3))</f>
        <v/>
      </c>
      <c r="F197" s="19">
        <f>IF(E197=0,0,C197*D197/12)</f>
        <v/>
      </c>
      <c r="G197" s="19">
        <f>E197-F197</f>
        <v/>
      </c>
      <c r="H197" s="19">
        <f>MAX(0,C197-G197)</f>
        <v/>
      </c>
      <c r="I197" s="15">
        <f>IF(AND(VLOOKUP($B$2,Comparador!$A$9:$Y$17,3,FALSE)="Variable",A197&gt;12),"Escenario Euríbor +1 p.p.","Tipo actual")</f>
        <v/>
      </c>
    </row>
    <row r="198">
      <c r="A198" s="6" t="n">
        <v>193</v>
      </c>
      <c r="B198" s="31">
        <f>EDATE(B197,1)</f>
        <v/>
      </c>
      <c r="C198" s="13">
        <f>H197</f>
        <v/>
      </c>
      <c r="D198" s="9">
        <f>IF(VLOOKUP($B$2,Comparador!$A$9:$Y$17,3,FALSE)="Variable",IF(A198&lt;=12,N(VLOOKUP($B$2,Comparador!$A$9:$Y$17,14,FALSE)),N(VLOOKUP($B$2,Comparador!$A$9:$Y$17,14,FALSE))+0.01),N(VLOOKUP($B$2,Comparador!$A$9:$Y$17,14,FALSE)))</f>
        <v/>
      </c>
      <c r="E198" s="13">
        <f>IF(A198&gt;$E$2,0,-PMT(D198/12,$E$2,$E$3))</f>
        <v/>
      </c>
      <c r="F198" s="13">
        <f>IF(E198=0,0,C198*D198/12)</f>
        <v/>
      </c>
      <c r="G198" s="13">
        <f>E198-F198</f>
        <v/>
      </c>
      <c r="H198" s="13">
        <f>MAX(0,C198-G198)</f>
        <v/>
      </c>
      <c r="I198" s="15">
        <f>IF(AND(VLOOKUP($B$2,Comparador!$A$9:$Y$17,3,FALSE)="Variable",A198&gt;12),"Escenario Euríbor +1 p.p.","Tipo actual")</f>
        <v/>
      </c>
    </row>
    <row r="199">
      <c r="A199" s="15" t="n">
        <v>194</v>
      </c>
      <c r="B199" s="32">
        <f>EDATE(B198,1)</f>
        <v/>
      </c>
      <c r="C199" s="19">
        <f>H198</f>
        <v/>
      </c>
      <c r="D199" s="17">
        <f>IF(VLOOKUP($B$2,Comparador!$A$9:$Y$17,3,FALSE)="Variable",IF(A199&lt;=12,N(VLOOKUP($B$2,Comparador!$A$9:$Y$17,14,FALSE)),N(VLOOKUP($B$2,Comparador!$A$9:$Y$17,14,FALSE))+0.01),N(VLOOKUP($B$2,Comparador!$A$9:$Y$17,14,FALSE)))</f>
        <v/>
      </c>
      <c r="E199" s="19">
        <f>IF(A199&gt;$E$2,0,-PMT(D199/12,$E$2,$E$3))</f>
        <v/>
      </c>
      <c r="F199" s="19">
        <f>IF(E199=0,0,C199*D199/12)</f>
        <v/>
      </c>
      <c r="G199" s="19">
        <f>E199-F199</f>
        <v/>
      </c>
      <c r="H199" s="19">
        <f>MAX(0,C199-G199)</f>
        <v/>
      </c>
      <c r="I199" s="15">
        <f>IF(AND(VLOOKUP($B$2,Comparador!$A$9:$Y$17,3,FALSE)="Variable",A199&gt;12),"Escenario Euríbor +1 p.p.","Tipo actual")</f>
        <v/>
      </c>
    </row>
    <row r="200">
      <c r="A200" s="6" t="n">
        <v>195</v>
      </c>
      <c r="B200" s="31">
        <f>EDATE(B199,1)</f>
        <v/>
      </c>
      <c r="C200" s="13">
        <f>H199</f>
        <v/>
      </c>
      <c r="D200" s="9">
        <f>IF(VLOOKUP($B$2,Comparador!$A$9:$Y$17,3,FALSE)="Variable",IF(A200&lt;=12,N(VLOOKUP($B$2,Comparador!$A$9:$Y$17,14,FALSE)),N(VLOOKUP($B$2,Comparador!$A$9:$Y$17,14,FALSE))+0.01),N(VLOOKUP($B$2,Comparador!$A$9:$Y$17,14,FALSE)))</f>
        <v/>
      </c>
      <c r="E200" s="13">
        <f>IF(A200&gt;$E$2,0,-PMT(D200/12,$E$2,$E$3))</f>
        <v/>
      </c>
      <c r="F200" s="13">
        <f>IF(E200=0,0,C200*D200/12)</f>
        <v/>
      </c>
      <c r="G200" s="13">
        <f>E200-F200</f>
        <v/>
      </c>
      <c r="H200" s="13">
        <f>MAX(0,C200-G200)</f>
        <v/>
      </c>
      <c r="I200" s="15">
        <f>IF(AND(VLOOKUP($B$2,Comparador!$A$9:$Y$17,3,FALSE)="Variable",A200&gt;12),"Escenario Euríbor +1 p.p.","Tipo actual")</f>
        <v/>
      </c>
    </row>
    <row r="201">
      <c r="A201" s="15" t="n">
        <v>196</v>
      </c>
      <c r="B201" s="32">
        <f>EDATE(B200,1)</f>
        <v/>
      </c>
      <c r="C201" s="19">
        <f>H200</f>
        <v/>
      </c>
      <c r="D201" s="17">
        <f>IF(VLOOKUP($B$2,Comparador!$A$9:$Y$17,3,FALSE)="Variable",IF(A201&lt;=12,N(VLOOKUP($B$2,Comparador!$A$9:$Y$17,14,FALSE)),N(VLOOKUP($B$2,Comparador!$A$9:$Y$17,14,FALSE))+0.01),N(VLOOKUP($B$2,Comparador!$A$9:$Y$17,14,FALSE)))</f>
        <v/>
      </c>
      <c r="E201" s="19">
        <f>IF(A201&gt;$E$2,0,-PMT(D201/12,$E$2,$E$3))</f>
        <v/>
      </c>
      <c r="F201" s="19">
        <f>IF(E201=0,0,C201*D201/12)</f>
        <v/>
      </c>
      <c r="G201" s="19">
        <f>E201-F201</f>
        <v/>
      </c>
      <c r="H201" s="19">
        <f>MAX(0,C201-G201)</f>
        <v/>
      </c>
      <c r="I201" s="15">
        <f>IF(AND(VLOOKUP($B$2,Comparador!$A$9:$Y$17,3,FALSE)="Variable",A201&gt;12),"Escenario Euríbor +1 p.p.","Tipo actual")</f>
        <v/>
      </c>
    </row>
    <row r="202">
      <c r="A202" s="6" t="n">
        <v>197</v>
      </c>
      <c r="B202" s="31">
        <f>EDATE(B201,1)</f>
        <v/>
      </c>
      <c r="C202" s="13">
        <f>H201</f>
        <v/>
      </c>
      <c r="D202" s="9">
        <f>IF(VLOOKUP($B$2,Comparador!$A$9:$Y$17,3,FALSE)="Variable",IF(A202&lt;=12,N(VLOOKUP($B$2,Comparador!$A$9:$Y$17,14,FALSE)),N(VLOOKUP($B$2,Comparador!$A$9:$Y$17,14,FALSE))+0.01),N(VLOOKUP($B$2,Comparador!$A$9:$Y$17,14,FALSE)))</f>
        <v/>
      </c>
      <c r="E202" s="13">
        <f>IF(A202&gt;$E$2,0,-PMT(D202/12,$E$2,$E$3))</f>
        <v/>
      </c>
      <c r="F202" s="13">
        <f>IF(E202=0,0,C202*D202/12)</f>
        <v/>
      </c>
      <c r="G202" s="13">
        <f>E202-F202</f>
        <v/>
      </c>
      <c r="H202" s="13">
        <f>MAX(0,C202-G202)</f>
        <v/>
      </c>
      <c r="I202" s="15">
        <f>IF(AND(VLOOKUP($B$2,Comparador!$A$9:$Y$17,3,FALSE)="Variable",A202&gt;12),"Escenario Euríbor +1 p.p.","Tipo actual")</f>
        <v/>
      </c>
    </row>
    <row r="203">
      <c r="A203" s="15" t="n">
        <v>198</v>
      </c>
      <c r="B203" s="32">
        <f>EDATE(B202,1)</f>
        <v/>
      </c>
      <c r="C203" s="19">
        <f>H202</f>
        <v/>
      </c>
      <c r="D203" s="17">
        <f>IF(VLOOKUP($B$2,Comparador!$A$9:$Y$17,3,FALSE)="Variable",IF(A203&lt;=12,N(VLOOKUP($B$2,Comparador!$A$9:$Y$17,14,FALSE)),N(VLOOKUP($B$2,Comparador!$A$9:$Y$17,14,FALSE))+0.01),N(VLOOKUP($B$2,Comparador!$A$9:$Y$17,14,FALSE)))</f>
        <v/>
      </c>
      <c r="E203" s="19">
        <f>IF(A203&gt;$E$2,0,-PMT(D203/12,$E$2,$E$3))</f>
        <v/>
      </c>
      <c r="F203" s="19">
        <f>IF(E203=0,0,C203*D203/12)</f>
        <v/>
      </c>
      <c r="G203" s="19">
        <f>E203-F203</f>
        <v/>
      </c>
      <c r="H203" s="19">
        <f>MAX(0,C203-G203)</f>
        <v/>
      </c>
      <c r="I203" s="15">
        <f>IF(AND(VLOOKUP($B$2,Comparador!$A$9:$Y$17,3,FALSE)="Variable",A203&gt;12),"Escenario Euríbor +1 p.p.","Tipo actual")</f>
        <v/>
      </c>
    </row>
    <row r="204">
      <c r="A204" s="6" t="n">
        <v>199</v>
      </c>
      <c r="B204" s="31">
        <f>EDATE(B203,1)</f>
        <v/>
      </c>
      <c r="C204" s="13">
        <f>H203</f>
        <v/>
      </c>
      <c r="D204" s="9">
        <f>IF(VLOOKUP($B$2,Comparador!$A$9:$Y$17,3,FALSE)="Variable",IF(A204&lt;=12,N(VLOOKUP($B$2,Comparador!$A$9:$Y$17,14,FALSE)),N(VLOOKUP($B$2,Comparador!$A$9:$Y$17,14,FALSE))+0.01),N(VLOOKUP($B$2,Comparador!$A$9:$Y$17,14,FALSE)))</f>
        <v/>
      </c>
      <c r="E204" s="13">
        <f>IF(A204&gt;$E$2,0,-PMT(D204/12,$E$2,$E$3))</f>
        <v/>
      </c>
      <c r="F204" s="13">
        <f>IF(E204=0,0,C204*D204/12)</f>
        <v/>
      </c>
      <c r="G204" s="13">
        <f>E204-F204</f>
        <v/>
      </c>
      <c r="H204" s="13">
        <f>MAX(0,C204-G204)</f>
        <v/>
      </c>
      <c r="I204" s="15">
        <f>IF(AND(VLOOKUP($B$2,Comparador!$A$9:$Y$17,3,FALSE)="Variable",A204&gt;12),"Escenario Euríbor +1 p.p.","Tipo actual")</f>
        <v/>
      </c>
    </row>
    <row r="205">
      <c r="A205" s="15" t="n">
        <v>200</v>
      </c>
      <c r="B205" s="32">
        <f>EDATE(B204,1)</f>
        <v/>
      </c>
      <c r="C205" s="19">
        <f>H204</f>
        <v/>
      </c>
      <c r="D205" s="17">
        <f>IF(VLOOKUP($B$2,Comparador!$A$9:$Y$17,3,FALSE)="Variable",IF(A205&lt;=12,N(VLOOKUP($B$2,Comparador!$A$9:$Y$17,14,FALSE)),N(VLOOKUP($B$2,Comparador!$A$9:$Y$17,14,FALSE))+0.01),N(VLOOKUP($B$2,Comparador!$A$9:$Y$17,14,FALSE)))</f>
        <v/>
      </c>
      <c r="E205" s="19">
        <f>IF(A205&gt;$E$2,0,-PMT(D205/12,$E$2,$E$3))</f>
        <v/>
      </c>
      <c r="F205" s="19">
        <f>IF(E205=0,0,C205*D205/12)</f>
        <v/>
      </c>
      <c r="G205" s="19">
        <f>E205-F205</f>
        <v/>
      </c>
      <c r="H205" s="19">
        <f>MAX(0,C205-G205)</f>
        <v/>
      </c>
      <c r="I205" s="15">
        <f>IF(AND(VLOOKUP($B$2,Comparador!$A$9:$Y$17,3,FALSE)="Variable",A205&gt;12),"Escenario Euríbor +1 p.p.","Tipo actual")</f>
        <v/>
      </c>
    </row>
    <row r="206">
      <c r="A206" s="6" t="n">
        <v>201</v>
      </c>
      <c r="B206" s="31">
        <f>EDATE(B205,1)</f>
        <v/>
      </c>
      <c r="C206" s="13">
        <f>H205</f>
        <v/>
      </c>
      <c r="D206" s="9">
        <f>IF(VLOOKUP($B$2,Comparador!$A$9:$Y$17,3,FALSE)="Variable",IF(A206&lt;=12,N(VLOOKUP($B$2,Comparador!$A$9:$Y$17,14,FALSE)),N(VLOOKUP($B$2,Comparador!$A$9:$Y$17,14,FALSE))+0.01),N(VLOOKUP($B$2,Comparador!$A$9:$Y$17,14,FALSE)))</f>
        <v/>
      </c>
      <c r="E206" s="13">
        <f>IF(A206&gt;$E$2,0,-PMT(D206/12,$E$2,$E$3))</f>
        <v/>
      </c>
      <c r="F206" s="13">
        <f>IF(E206=0,0,C206*D206/12)</f>
        <v/>
      </c>
      <c r="G206" s="13">
        <f>E206-F206</f>
        <v/>
      </c>
      <c r="H206" s="13">
        <f>MAX(0,C206-G206)</f>
        <v/>
      </c>
      <c r="I206" s="15">
        <f>IF(AND(VLOOKUP($B$2,Comparador!$A$9:$Y$17,3,FALSE)="Variable",A206&gt;12),"Escenario Euríbor +1 p.p.","Tipo actual")</f>
        <v/>
      </c>
    </row>
    <row r="207">
      <c r="A207" s="15" t="n">
        <v>202</v>
      </c>
      <c r="B207" s="32">
        <f>EDATE(B206,1)</f>
        <v/>
      </c>
      <c r="C207" s="19">
        <f>H206</f>
        <v/>
      </c>
      <c r="D207" s="17">
        <f>IF(VLOOKUP($B$2,Comparador!$A$9:$Y$17,3,FALSE)="Variable",IF(A207&lt;=12,N(VLOOKUP($B$2,Comparador!$A$9:$Y$17,14,FALSE)),N(VLOOKUP($B$2,Comparador!$A$9:$Y$17,14,FALSE))+0.01),N(VLOOKUP($B$2,Comparador!$A$9:$Y$17,14,FALSE)))</f>
        <v/>
      </c>
      <c r="E207" s="19">
        <f>IF(A207&gt;$E$2,0,-PMT(D207/12,$E$2,$E$3))</f>
        <v/>
      </c>
      <c r="F207" s="19">
        <f>IF(E207=0,0,C207*D207/12)</f>
        <v/>
      </c>
      <c r="G207" s="19">
        <f>E207-F207</f>
        <v/>
      </c>
      <c r="H207" s="19">
        <f>MAX(0,C207-G207)</f>
        <v/>
      </c>
      <c r="I207" s="15">
        <f>IF(AND(VLOOKUP($B$2,Comparador!$A$9:$Y$17,3,FALSE)="Variable",A207&gt;12),"Escenario Euríbor +1 p.p.","Tipo actual")</f>
        <v/>
      </c>
    </row>
    <row r="208">
      <c r="A208" s="6" t="n">
        <v>203</v>
      </c>
      <c r="B208" s="31">
        <f>EDATE(B207,1)</f>
        <v/>
      </c>
      <c r="C208" s="13">
        <f>H207</f>
        <v/>
      </c>
      <c r="D208" s="9">
        <f>IF(VLOOKUP($B$2,Comparador!$A$9:$Y$17,3,FALSE)="Variable",IF(A208&lt;=12,N(VLOOKUP($B$2,Comparador!$A$9:$Y$17,14,FALSE)),N(VLOOKUP($B$2,Comparador!$A$9:$Y$17,14,FALSE))+0.01),N(VLOOKUP($B$2,Comparador!$A$9:$Y$17,14,FALSE)))</f>
        <v/>
      </c>
      <c r="E208" s="13">
        <f>IF(A208&gt;$E$2,0,-PMT(D208/12,$E$2,$E$3))</f>
        <v/>
      </c>
      <c r="F208" s="13">
        <f>IF(E208=0,0,C208*D208/12)</f>
        <v/>
      </c>
      <c r="G208" s="13">
        <f>E208-F208</f>
        <v/>
      </c>
      <c r="H208" s="13">
        <f>MAX(0,C208-G208)</f>
        <v/>
      </c>
      <c r="I208" s="15">
        <f>IF(AND(VLOOKUP($B$2,Comparador!$A$9:$Y$17,3,FALSE)="Variable",A208&gt;12),"Escenario Euríbor +1 p.p.","Tipo actual")</f>
        <v/>
      </c>
    </row>
    <row r="209">
      <c r="A209" s="15" t="n">
        <v>204</v>
      </c>
      <c r="B209" s="32">
        <f>EDATE(B208,1)</f>
        <v/>
      </c>
      <c r="C209" s="19">
        <f>H208</f>
        <v/>
      </c>
      <c r="D209" s="17">
        <f>IF(VLOOKUP($B$2,Comparador!$A$9:$Y$17,3,FALSE)="Variable",IF(A209&lt;=12,N(VLOOKUP($B$2,Comparador!$A$9:$Y$17,14,FALSE)),N(VLOOKUP($B$2,Comparador!$A$9:$Y$17,14,FALSE))+0.01),N(VLOOKUP($B$2,Comparador!$A$9:$Y$17,14,FALSE)))</f>
        <v/>
      </c>
      <c r="E209" s="19">
        <f>IF(A209&gt;$E$2,0,-PMT(D209/12,$E$2,$E$3))</f>
        <v/>
      </c>
      <c r="F209" s="19">
        <f>IF(E209=0,0,C209*D209/12)</f>
        <v/>
      </c>
      <c r="G209" s="19">
        <f>E209-F209</f>
        <v/>
      </c>
      <c r="H209" s="19">
        <f>MAX(0,C209-G209)</f>
        <v/>
      </c>
      <c r="I209" s="15">
        <f>IF(AND(VLOOKUP($B$2,Comparador!$A$9:$Y$17,3,FALSE)="Variable",A209&gt;12),"Escenario Euríbor +1 p.p.","Tipo actual")</f>
        <v/>
      </c>
    </row>
    <row r="210">
      <c r="A210" s="6" t="n">
        <v>205</v>
      </c>
      <c r="B210" s="31">
        <f>EDATE(B209,1)</f>
        <v/>
      </c>
      <c r="C210" s="13">
        <f>H209</f>
        <v/>
      </c>
      <c r="D210" s="9">
        <f>IF(VLOOKUP($B$2,Comparador!$A$9:$Y$17,3,FALSE)="Variable",IF(A210&lt;=12,N(VLOOKUP($B$2,Comparador!$A$9:$Y$17,14,FALSE)),N(VLOOKUP($B$2,Comparador!$A$9:$Y$17,14,FALSE))+0.01),N(VLOOKUP($B$2,Comparador!$A$9:$Y$17,14,FALSE)))</f>
        <v/>
      </c>
      <c r="E210" s="13">
        <f>IF(A210&gt;$E$2,0,-PMT(D210/12,$E$2,$E$3))</f>
        <v/>
      </c>
      <c r="F210" s="13">
        <f>IF(E210=0,0,C210*D210/12)</f>
        <v/>
      </c>
      <c r="G210" s="13">
        <f>E210-F210</f>
        <v/>
      </c>
      <c r="H210" s="13">
        <f>MAX(0,C210-G210)</f>
        <v/>
      </c>
      <c r="I210" s="15">
        <f>IF(AND(VLOOKUP($B$2,Comparador!$A$9:$Y$17,3,FALSE)="Variable",A210&gt;12),"Escenario Euríbor +1 p.p.","Tipo actual")</f>
        <v/>
      </c>
    </row>
    <row r="211">
      <c r="A211" s="15" t="n">
        <v>206</v>
      </c>
      <c r="B211" s="32">
        <f>EDATE(B210,1)</f>
        <v/>
      </c>
      <c r="C211" s="19">
        <f>H210</f>
        <v/>
      </c>
      <c r="D211" s="17">
        <f>IF(VLOOKUP($B$2,Comparador!$A$9:$Y$17,3,FALSE)="Variable",IF(A211&lt;=12,N(VLOOKUP($B$2,Comparador!$A$9:$Y$17,14,FALSE)),N(VLOOKUP($B$2,Comparador!$A$9:$Y$17,14,FALSE))+0.01),N(VLOOKUP($B$2,Comparador!$A$9:$Y$17,14,FALSE)))</f>
        <v/>
      </c>
      <c r="E211" s="19">
        <f>IF(A211&gt;$E$2,0,-PMT(D211/12,$E$2,$E$3))</f>
        <v/>
      </c>
      <c r="F211" s="19">
        <f>IF(E211=0,0,C211*D211/12)</f>
        <v/>
      </c>
      <c r="G211" s="19">
        <f>E211-F211</f>
        <v/>
      </c>
      <c r="H211" s="19">
        <f>MAX(0,C211-G211)</f>
        <v/>
      </c>
      <c r="I211" s="15">
        <f>IF(AND(VLOOKUP($B$2,Comparador!$A$9:$Y$17,3,FALSE)="Variable",A211&gt;12),"Escenario Euríbor +1 p.p.","Tipo actual")</f>
        <v/>
      </c>
    </row>
    <row r="212">
      <c r="A212" s="6" t="n">
        <v>207</v>
      </c>
      <c r="B212" s="31">
        <f>EDATE(B211,1)</f>
        <v/>
      </c>
      <c r="C212" s="13">
        <f>H211</f>
        <v/>
      </c>
      <c r="D212" s="9">
        <f>IF(VLOOKUP($B$2,Comparador!$A$9:$Y$17,3,FALSE)="Variable",IF(A212&lt;=12,N(VLOOKUP($B$2,Comparador!$A$9:$Y$17,14,FALSE)),N(VLOOKUP($B$2,Comparador!$A$9:$Y$17,14,FALSE))+0.01),N(VLOOKUP($B$2,Comparador!$A$9:$Y$17,14,FALSE)))</f>
        <v/>
      </c>
      <c r="E212" s="13">
        <f>IF(A212&gt;$E$2,0,-PMT(D212/12,$E$2,$E$3))</f>
        <v/>
      </c>
      <c r="F212" s="13">
        <f>IF(E212=0,0,C212*D212/12)</f>
        <v/>
      </c>
      <c r="G212" s="13">
        <f>E212-F212</f>
        <v/>
      </c>
      <c r="H212" s="13">
        <f>MAX(0,C212-G212)</f>
        <v/>
      </c>
      <c r="I212" s="15">
        <f>IF(AND(VLOOKUP($B$2,Comparador!$A$9:$Y$17,3,FALSE)="Variable",A212&gt;12),"Escenario Euríbor +1 p.p.","Tipo actual")</f>
        <v/>
      </c>
    </row>
    <row r="213">
      <c r="A213" s="15" t="n">
        <v>208</v>
      </c>
      <c r="B213" s="32">
        <f>EDATE(B212,1)</f>
        <v/>
      </c>
      <c r="C213" s="19">
        <f>H212</f>
        <v/>
      </c>
      <c r="D213" s="17">
        <f>IF(VLOOKUP($B$2,Comparador!$A$9:$Y$17,3,FALSE)="Variable",IF(A213&lt;=12,N(VLOOKUP($B$2,Comparador!$A$9:$Y$17,14,FALSE)),N(VLOOKUP($B$2,Comparador!$A$9:$Y$17,14,FALSE))+0.01),N(VLOOKUP($B$2,Comparador!$A$9:$Y$17,14,FALSE)))</f>
        <v/>
      </c>
      <c r="E213" s="19">
        <f>IF(A213&gt;$E$2,0,-PMT(D213/12,$E$2,$E$3))</f>
        <v/>
      </c>
      <c r="F213" s="19">
        <f>IF(E213=0,0,C213*D213/12)</f>
        <v/>
      </c>
      <c r="G213" s="19">
        <f>E213-F213</f>
        <v/>
      </c>
      <c r="H213" s="19">
        <f>MAX(0,C213-G213)</f>
        <v/>
      </c>
      <c r="I213" s="15">
        <f>IF(AND(VLOOKUP($B$2,Comparador!$A$9:$Y$17,3,FALSE)="Variable",A213&gt;12),"Escenario Euríbor +1 p.p.","Tipo actual")</f>
        <v/>
      </c>
    </row>
    <row r="214">
      <c r="A214" s="6" t="n">
        <v>209</v>
      </c>
      <c r="B214" s="31">
        <f>EDATE(B213,1)</f>
        <v/>
      </c>
      <c r="C214" s="13">
        <f>H213</f>
        <v/>
      </c>
      <c r="D214" s="9">
        <f>IF(VLOOKUP($B$2,Comparador!$A$9:$Y$17,3,FALSE)="Variable",IF(A214&lt;=12,N(VLOOKUP($B$2,Comparador!$A$9:$Y$17,14,FALSE)),N(VLOOKUP($B$2,Comparador!$A$9:$Y$17,14,FALSE))+0.01),N(VLOOKUP($B$2,Comparador!$A$9:$Y$17,14,FALSE)))</f>
        <v/>
      </c>
      <c r="E214" s="13">
        <f>IF(A214&gt;$E$2,0,-PMT(D214/12,$E$2,$E$3))</f>
        <v/>
      </c>
      <c r="F214" s="13">
        <f>IF(E214=0,0,C214*D214/12)</f>
        <v/>
      </c>
      <c r="G214" s="13">
        <f>E214-F214</f>
        <v/>
      </c>
      <c r="H214" s="13">
        <f>MAX(0,C214-G214)</f>
        <v/>
      </c>
      <c r="I214" s="15">
        <f>IF(AND(VLOOKUP($B$2,Comparador!$A$9:$Y$17,3,FALSE)="Variable",A214&gt;12),"Escenario Euríbor +1 p.p.","Tipo actual")</f>
        <v/>
      </c>
    </row>
    <row r="215">
      <c r="A215" s="15" t="n">
        <v>210</v>
      </c>
      <c r="B215" s="32">
        <f>EDATE(B214,1)</f>
        <v/>
      </c>
      <c r="C215" s="19">
        <f>H214</f>
        <v/>
      </c>
      <c r="D215" s="17">
        <f>IF(VLOOKUP($B$2,Comparador!$A$9:$Y$17,3,FALSE)="Variable",IF(A215&lt;=12,N(VLOOKUP($B$2,Comparador!$A$9:$Y$17,14,FALSE)),N(VLOOKUP($B$2,Comparador!$A$9:$Y$17,14,FALSE))+0.01),N(VLOOKUP($B$2,Comparador!$A$9:$Y$17,14,FALSE)))</f>
        <v/>
      </c>
      <c r="E215" s="19">
        <f>IF(A215&gt;$E$2,0,-PMT(D215/12,$E$2,$E$3))</f>
        <v/>
      </c>
      <c r="F215" s="19">
        <f>IF(E215=0,0,C215*D215/12)</f>
        <v/>
      </c>
      <c r="G215" s="19">
        <f>E215-F215</f>
        <v/>
      </c>
      <c r="H215" s="19">
        <f>MAX(0,C215-G215)</f>
        <v/>
      </c>
      <c r="I215" s="15">
        <f>IF(AND(VLOOKUP($B$2,Comparador!$A$9:$Y$17,3,FALSE)="Variable",A215&gt;12),"Escenario Euríbor +1 p.p.","Tipo actual")</f>
        <v/>
      </c>
    </row>
    <row r="216">
      <c r="A216" s="6" t="n">
        <v>211</v>
      </c>
      <c r="B216" s="31">
        <f>EDATE(B215,1)</f>
        <v/>
      </c>
      <c r="C216" s="13">
        <f>H215</f>
        <v/>
      </c>
      <c r="D216" s="9">
        <f>IF(VLOOKUP($B$2,Comparador!$A$9:$Y$17,3,FALSE)="Variable",IF(A216&lt;=12,N(VLOOKUP($B$2,Comparador!$A$9:$Y$17,14,FALSE)),N(VLOOKUP($B$2,Comparador!$A$9:$Y$17,14,FALSE))+0.01),N(VLOOKUP($B$2,Comparador!$A$9:$Y$17,14,FALSE)))</f>
        <v/>
      </c>
      <c r="E216" s="13">
        <f>IF(A216&gt;$E$2,0,-PMT(D216/12,$E$2,$E$3))</f>
        <v/>
      </c>
      <c r="F216" s="13">
        <f>IF(E216=0,0,C216*D216/12)</f>
        <v/>
      </c>
      <c r="G216" s="13">
        <f>E216-F216</f>
        <v/>
      </c>
      <c r="H216" s="13">
        <f>MAX(0,C216-G216)</f>
        <v/>
      </c>
      <c r="I216" s="15">
        <f>IF(AND(VLOOKUP($B$2,Comparador!$A$9:$Y$17,3,FALSE)="Variable",A216&gt;12),"Escenario Euríbor +1 p.p.","Tipo actual")</f>
        <v/>
      </c>
    </row>
    <row r="217">
      <c r="A217" s="15" t="n">
        <v>212</v>
      </c>
      <c r="B217" s="32">
        <f>EDATE(B216,1)</f>
        <v/>
      </c>
      <c r="C217" s="19">
        <f>H216</f>
        <v/>
      </c>
      <c r="D217" s="17">
        <f>IF(VLOOKUP($B$2,Comparador!$A$9:$Y$17,3,FALSE)="Variable",IF(A217&lt;=12,N(VLOOKUP($B$2,Comparador!$A$9:$Y$17,14,FALSE)),N(VLOOKUP($B$2,Comparador!$A$9:$Y$17,14,FALSE))+0.01),N(VLOOKUP($B$2,Comparador!$A$9:$Y$17,14,FALSE)))</f>
        <v/>
      </c>
      <c r="E217" s="19">
        <f>IF(A217&gt;$E$2,0,-PMT(D217/12,$E$2,$E$3))</f>
        <v/>
      </c>
      <c r="F217" s="19">
        <f>IF(E217=0,0,C217*D217/12)</f>
        <v/>
      </c>
      <c r="G217" s="19">
        <f>E217-F217</f>
        <v/>
      </c>
      <c r="H217" s="19">
        <f>MAX(0,C217-G217)</f>
        <v/>
      </c>
      <c r="I217" s="15">
        <f>IF(AND(VLOOKUP($B$2,Comparador!$A$9:$Y$17,3,FALSE)="Variable",A217&gt;12),"Escenario Euríbor +1 p.p.","Tipo actual")</f>
        <v/>
      </c>
    </row>
    <row r="218">
      <c r="A218" s="6" t="n">
        <v>213</v>
      </c>
      <c r="B218" s="31">
        <f>EDATE(B217,1)</f>
        <v/>
      </c>
      <c r="C218" s="13">
        <f>H217</f>
        <v/>
      </c>
      <c r="D218" s="9">
        <f>IF(VLOOKUP($B$2,Comparador!$A$9:$Y$17,3,FALSE)="Variable",IF(A218&lt;=12,N(VLOOKUP($B$2,Comparador!$A$9:$Y$17,14,FALSE)),N(VLOOKUP($B$2,Comparador!$A$9:$Y$17,14,FALSE))+0.01),N(VLOOKUP($B$2,Comparador!$A$9:$Y$17,14,FALSE)))</f>
        <v/>
      </c>
      <c r="E218" s="13">
        <f>IF(A218&gt;$E$2,0,-PMT(D218/12,$E$2,$E$3))</f>
        <v/>
      </c>
      <c r="F218" s="13">
        <f>IF(E218=0,0,C218*D218/12)</f>
        <v/>
      </c>
      <c r="G218" s="13">
        <f>E218-F218</f>
        <v/>
      </c>
      <c r="H218" s="13">
        <f>MAX(0,C218-G218)</f>
        <v/>
      </c>
      <c r="I218" s="15">
        <f>IF(AND(VLOOKUP($B$2,Comparador!$A$9:$Y$17,3,FALSE)="Variable",A218&gt;12),"Escenario Euríbor +1 p.p.","Tipo actual")</f>
        <v/>
      </c>
    </row>
    <row r="219">
      <c r="A219" s="15" t="n">
        <v>214</v>
      </c>
      <c r="B219" s="32">
        <f>EDATE(B218,1)</f>
        <v/>
      </c>
      <c r="C219" s="19">
        <f>H218</f>
        <v/>
      </c>
      <c r="D219" s="17">
        <f>IF(VLOOKUP($B$2,Comparador!$A$9:$Y$17,3,FALSE)="Variable",IF(A219&lt;=12,N(VLOOKUP($B$2,Comparador!$A$9:$Y$17,14,FALSE)),N(VLOOKUP($B$2,Comparador!$A$9:$Y$17,14,FALSE))+0.01),N(VLOOKUP($B$2,Comparador!$A$9:$Y$17,14,FALSE)))</f>
        <v/>
      </c>
      <c r="E219" s="19">
        <f>IF(A219&gt;$E$2,0,-PMT(D219/12,$E$2,$E$3))</f>
        <v/>
      </c>
      <c r="F219" s="19">
        <f>IF(E219=0,0,C219*D219/12)</f>
        <v/>
      </c>
      <c r="G219" s="19">
        <f>E219-F219</f>
        <v/>
      </c>
      <c r="H219" s="19">
        <f>MAX(0,C219-G219)</f>
        <v/>
      </c>
      <c r="I219" s="15">
        <f>IF(AND(VLOOKUP($B$2,Comparador!$A$9:$Y$17,3,FALSE)="Variable",A219&gt;12),"Escenario Euríbor +1 p.p.","Tipo actual")</f>
        <v/>
      </c>
    </row>
    <row r="220">
      <c r="A220" s="6" t="n">
        <v>215</v>
      </c>
      <c r="B220" s="31">
        <f>EDATE(B219,1)</f>
        <v/>
      </c>
      <c r="C220" s="13">
        <f>H219</f>
        <v/>
      </c>
      <c r="D220" s="9">
        <f>IF(VLOOKUP($B$2,Comparador!$A$9:$Y$17,3,FALSE)="Variable",IF(A220&lt;=12,N(VLOOKUP($B$2,Comparador!$A$9:$Y$17,14,FALSE)),N(VLOOKUP($B$2,Comparador!$A$9:$Y$17,14,FALSE))+0.01),N(VLOOKUP($B$2,Comparador!$A$9:$Y$17,14,FALSE)))</f>
        <v/>
      </c>
      <c r="E220" s="13">
        <f>IF(A220&gt;$E$2,0,-PMT(D220/12,$E$2,$E$3))</f>
        <v/>
      </c>
      <c r="F220" s="13">
        <f>IF(E220=0,0,C220*D220/12)</f>
        <v/>
      </c>
      <c r="G220" s="13">
        <f>E220-F220</f>
        <v/>
      </c>
      <c r="H220" s="13">
        <f>MAX(0,C220-G220)</f>
        <v/>
      </c>
      <c r="I220" s="15">
        <f>IF(AND(VLOOKUP($B$2,Comparador!$A$9:$Y$17,3,FALSE)="Variable",A220&gt;12),"Escenario Euríbor +1 p.p.","Tipo actual")</f>
        <v/>
      </c>
    </row>
    <row r="221">
      <c r="A221" s="15" t="n">
        <v>216</v>
      </c>
      <c r="B221" s="32">
        <f>EDATE(B220,1)</f>
        <v/>
      </c>
      <c r="C221" s="19">
        <f>H220</f>
        <v/>
      </c>
      <c r="D221" s="17">
        <f>IF(VLOOKUP($B$2,Comparador!$A$9:$Y$17,3,FALSE)="Variable",IF(A221&lt;=12,N(VLOOKUP($B$2,Comparador!$A$9:$Y$17,14,FALSE)),N(VLOOKUP($B$2,Comparador!$A$9:$Y$17,14,FALSE))+0.01),N(VLOOKUP($B$2,Comparador!$A$9:$Y$17,14,FALSE)))</f>
        <v/>
      </c>
      <c r="E221" s="19">
        <f>IF(A221&gt;$E$2,0,-PMT(D221/12,$E$2,$E$3))</f>
        <v/>
      </c>
      <c r="F221" s="19">
        <f>IF(E221=0,0,C221*D221/12)</f>
        <v/>
      </c>
      <c r="G221" s="19">
        <f>E221-F221</f>
        <v/>
      </c>
      <c r="H221" s="19">
        <f>MAX(0,C221-G221)</f>
        <v/>
      </c>
      <c r="I221" s="15">
        <f>IF(AND(VLOOKUP($B$2,Comparador!$A$9:$Y$17,3,FALSE)="Variable",A221&gt;12),"Escenario Euríbor +1 p.p.","Tipo actual")</f>
        <v/>
      </c>
    </row>
    <row r="222">
      <c r="A222" s="6" t="n">
        <v>217</v>
      </c>
      <c r="B222" s="31">
        <f>EDATE(B221,1)</f>
        <v/>
      </c>
      <c r="C222" s="13">
        <f>H221</f>
        <v/>
      </c>
      <c r="D222" s="9">
        <f>IF(VLOOKUP($B$2,Comparador!$A$9:$Y$17,3,FALSE)="Variable",IF(A222&lt;=12,N(VLOOKUP($B$2,Comparador!$A$9:$Y$17,14,FALSE)),N(VLOOKUP($B$2,Comparador!$A$9:$Y$17,14,FALSE))+0.01),N(VLOOKUP($B$2,Comparador!$A$9:$Y$17,14,FALSE)))</f>
        <v/>
      </c>
      <c r="E222" s="13">
        <f>IF(A222&gt;$E$2,0,-PMT(D222/12,$E$2,$E$3))</f>
        <v/>
      </c>
      <c r="F222" s="13">
        <f>IF(E222=0,0,C222*D222/12)</f>
        <v/>
      </c>
      <c r="G222" s="13">
        <f>E222-F222</f>
        <v/>
      </c>
      <c r="H222" s="13">
        <f>MAX(0,C222-G222)</f>
        <v/>
      </c>
      <c r="I222" s="15">
        <f>IF(AND(VLOOKUP($B$2,Comparador!$A$9:$Y$17,3,FALSE)="Variable",A222&gt;12),"Escenario Euríbor +1 p.p.","Tipo actual")</f>
        <v/>
      </c>
    </row>
    <row r="223">
      <c r="A223" s="15" t="n">
        <v>218</v>
      </c>
      <c r="B223" s="32">
        <f>EDATE(B222,1)</f>
        <v/>
      </c>
      <c r="C223" s="19">
        <f>H222</f>
        <v/>
      </c>
      <c r="D223" s="17">
        <f>IF(VLOOKUP($B$2,Comparador!$A$9:$Y$17,3,FALSE)="Variable",IF(A223&lt;=12,N(VLOOKUP($B$2,Comparador!$A$9:$Y$17,14,FALSE)),N(VLOOKUP($B$2,Comparador!$A$9:$Y$17,14,FALSE))+0.01),N(VLOOKUP($B$2,Comparador!$A$9:$Y$17,14,FALSE)))</f>
        <v/>
      </c>
      <c r="E223" s="19">
        <f>IF(A223&gt;$E$2,0,-PMT(D223/12,$E$2,$E$3))</f>
        <v/>
      </c>
      <c r="F223" s="19">
        <f>IF(E223=0,0,C223*D223/12)</f>
        <v/>
      </c>
      <c r="G223" s="19">
        <f>E223-F223</f>
        <v/>
      </c>
      <c r="H223" s="19">
        <f>MAX(0,C223-G223)</f>
        <v/>
      </c>
      <c r="I223" s="15">
        <f>IF(AND(VLOOKUP($B$2,Comparador!$A$9:$Y$17,3,FALSE)="Variable",A223&gt;12),"Escenario Euríbor +1 p.p.","Tipo actual")</f>
        <v/>
      </c>
    </row>
    <row r="224">
      <c r="A224" s="6" t="n">
        <v>219</v>
      </c>
      <c r="B224" s="31">
        <f>EDATE(B223,1)</f>
        <v/>
      </c>
      <c r="C224" s="13">
        <f>H223</f>
        <v/>
      </c>
      <c r="D224" s="9">
        <f>IF(VLOOKUP($B$2,Comparador!$A$9:$Y$17,3,FALSE)="Variable",IF(A224&lt;=12,N(VLOOKUP($B$2,Comparador!$A$9:$Y$17,14,FALSE)),N(VLOOKUP($B$2,Comparador!$A$9:$Y$17,14,FALSE))+0.01),N(VLOOKUP($B$2,Comparador!$A$9:$Y$17,14,FALSE)))</f>
        <v/>
      </c>
      <c r="E224" s="13">
        <f>IF(A224&gt;$E$2,0,-PMT(D224/12,$E$2,$E$3))</f>
        <v/>
      </c>
      <c r="F224" s="13">
        <f>IF(E224=0,0,C224*D224/12)</f>
        <v/>
      </c>
      <c r="G224" s="13">
        <f>E224-F224</f>
        <v/>
      </c>
      <c r="H224" s="13">
        <f>MAX(0,C224-G224)</f>
        <v/>
      </c>
      <c r="I224" s="15">
        <f>IF(AND(VLOOKUP($B$2,Comparador!$A$9:$Y$17,3,FALSE)="Variable",A224&gt;12),"Escenario Euríbor +1 p.p.","Tipo actual")</f>
        <v/>
      </c>
    </row>
    <row r="225">
      <c r="A225" s="15" t="n">
        <v>220</v>
      </c>
      <c r="B225" s="32">
        <f>EDATE(B224,1)</f>
        <v/>
      </c>
      <c r="C225" s="19">
        <f>H224</f>
        <v/>
      </c>
      <c r="D225" s="17">
        <f>IF(VLOOKUP($B$2,Comparador!$A$9:$Y$17,3,FALSE)="Variable",IF(A225&lt;=12,N(VLOOKUP($B$2,Comparador!$A$9:$Y$17,14,FALSE)),N(VLOOKUP($B$2,Comparador!$A$9:$Y$17,14,FALSE))+0.01),N(VLOOKUP($B$2,Comparador!$A$9:$Y$17,14,FALSE)))</f>
        <v/>
      </c>
      <c r="E225" s="19">
        <f>IF(A225&gt;$E$2,0,-PMT(D225/12,$E$2,$E$3))</f>
        <v/>
      </c>
      <c r="F225" s="19">
        <f>IF(E225=0,0,C225*D225/12)</f>
        <v/>
      </c>
      <c r="G225" s="19">
        <f>E225-F225</f>
        <v/>
      </c>
      <c r="H225" s="19">
        <f>MAX(0,C225-G225)</f>
        <v/>
      </c>
      <c r="I225" s="15">
        <f>IF(AND(VLOOKUP($B$2,Comparador!$A$9:$Y$17,3,FALSE)="Variable",A225&gt;12),"Escenario Euríbor +1 p.p.","Tipo actual")</f>
        <v/>
      </c>
    </row>
    <row r="226">
      <c r="A226" s="6" t="n">
        <v>221</v>
      </c>
      <c r="B226" s="31">
        <f>EDATE(B225,1)</f>
        <v/>
      </c>
      <c r="C226" s="13">
        <f>H225</f>
        <v/>
      </c>
      <c r="D226" s="9">
        <f>IF(VLOOKUP($B$2,Comparador!$A$9:$Y$17,3,FALSE)="Variable",IF(A226&lt;=12,N(VLOOKUP($B$2,Comparador!$A$9:$Y$17,14,FALSE)),N(VLOOKUP($B$2,Comparador!$A$9:$Y$17,14,FALSE))+0.01),N(VLOOKUP($B$2,Comparador!$A$9:$Y$17,14,FALSE)))</f>
        <v/>
      </c>
      <c r="E226" s="13">
        <f>IF(A226&gt;$E$2,0,-PMT(D226/12,$E$2,$E$3))</f>
        <v/>
      </c>
      <c r="F226" s="13">
        <f>IF(E226=0,0,C226*D226/12)</f>
        <v/>
      </c>
      <c r="G226" s="13">
        <f>E226-F226</f>
        <v/>
      </c>
      <c r="H226" s="13">
        <f>MAX(0,C226-G226)</f>
        <v/>
      </c>
      <c r="I226" s="15">
        <f>IF(AND(VLOOKUP($B$2,Comparador!$A$9:$Y$17,3,FALSE)="Variable",A226&gt;12),"Escenario Euríbor +1 p.p.","Tipo actual")</f>
        <v/>
      </c>
    </row>
    <row r="227">
      <c r="A227" s="15" t="n">
        <v>222</v>
      </c>
      <c r="B227" s="32">
        <f>EDATE(B226,1)</f>
        <v/>
      </c>
      <c r="C227" s="19">
        <f>H226</f>
        <v/>
      </c>
      <c r="D227" s="17">
        <f>IF(VLOOKUP($B$2,Comparador!$A$9:$Y$17,3,FALSE)="Variable",IF(A227&lt;=12,N(VLOOKUP($B$2,Comparador!$A$9:$Y$17,14,FALSE)),N(VLOOKUP($B$2,Comparador!$A$9:$Y$17,14,FALSE))+0.01),N(VLOOKUP($B$2,Comparador!$A$9:$Y$17,14,FALSE)))</f>
        <v/>
      </c>
      <c r="E227" s="19">
        <f>IF(A227&gt;$E$2,0,-PMT(D227/12,$E$2,$E$3))</f>
        <v/>
      </c>
      <c r="F227" s="19">
        <f>IF(E227=0,0,C227*D227/12)</f>
        <v/>
      </c>
      <c r="G227" s="19">
        <f>E227-F227</f>
        <v/>
      </c>
      <c r="H227" s="19">
        <f>MAX(0,C227-G227)</f>
        <v/>
      </c>
      <c r="I227" s="15">
        <f>IF(AND(VLOOKUP($B$2,Comparador!$A$9:$Y$17,3,FALSE)="Variable",A227&gt;12),"Escenario Euríbor +1 p.p.","Tipo actual")</f>
        <v/>
      </c>
    </row>
    <row r="228">
      <c r="A228" s="6" t="n">
        <v>223</v>
      </c>
      <c r="B228" s="31">
        <f>EDATE(B227,1)</f>
        <v/>
      </c>
      <c r="C228" s="13">
        <f>H227</f>
        <v/>
      </c>
      <c r="D228" s="9">
        <f>IF(VLOOKUP($B$2,Comparador!$A$9:$Y$17,3,FALSE)="Variable",IF(A228&lt;=12,N(VLOOKUP($B$2,Comparador!$A$9:$Y$17,14,FALSE)),N(VLOOKUP($B$2,Comparador!$A$9:$Y$17,14,FALSE))+0.01),N(VLOOKUP($B$2,Comparador!$A$9:$Y$17,14,FALSE)))</f>
        <v/>
      </c>
      <c r="E228" s="13">
        <f>IF(A228&gt;$E$2,0,-PMT(D228/12,$E$2,$E$3))</f>
        <v/>
      </c>
      <c r="F228" s="13">
        <f>IF(E228=0,0,C228*D228/12)</f>
        <v/>
      </c>
      <c r="G228" s="13">
        <f>E228-F228</f>
        <v/>
      </c>
      <c r="H228" s="13">
        <f>MAX(0,C228-G228)</f>
        <v/>
      </c>
      <c r="I228" s="15">
        <f>IF(AND(VLOOKUP($B$2,Comparador!$A$9:$Y$17,3,FALSE)="Variable",A228&gt;12),"Escenario Euríbor +1 p.p.","Tipo actual")</f>
        <v/>
      </c>
    </row>
    <row r="229">
      <c r="A229" s="15" t="n">
        <v>224</v>
      </c>
      <c r="B229" s="32">
        <f>EDATE(B228,1)</f>
        <v/>
      </c>
      <c r="C229" s="19">
        <f>H228</f>
        <v/>
      </c>
      <c r="D229" s="17">
        <f>IF(VLOOKUP($B$2,Comparador!$A$9:$Y$17,3,FALSE)="Variable",IF(A229&lt;=12,N(VLOOKUP($B$2,Comparador!$A$9:$Y$17,14,FALSE)),N(VLOOKUP($B$2,Comparador!$A$9:$Y$17,14,FALSE))+0.01),N(VLOOKUP($B$2,Comparador!$A$9:$Y$17,14,FALSE)))</f>
        <v/>
      </c>
      <c r="E229" s="19">
        <f>IF(A229&gt;$E$2,0,-PMT(D229/12,$E$2,$E$3))</f>
        <v/>
      </c>
      <c r="F229" s="19">
        <f>IF(E229=0,0,C229*D229/12)</f>
        <v/>
      </c>
      <c r="G229" s="19">
        <f>E229-F229</f>
        <v/>
      </c>
      <c r="H229" s="19">
        <f>MAX(0,C229-G229)</f>
        <v/>
      </c>
      <c r="I229" s="15">
        <f>IF(AND(VLOOKUP($B$2,Comparador!$A$9:$Y$17,3,FALSE)="Variable",A229&gt;12),"Escenario Euríbor +1 p.p.","Tipo actual")</f>
        <v/>
      </c>
    </row>
    <row r="230">
      <c r="A230" s="6" t="n">
        <v>225</v>
      </c>
      <c r="B230" s="31">
        <f>EDATE(B229,1)</f>
        <v/>
      </c>
      <c r="C230" s="13">
        <f>H229</f>
        <v/>
      </c>
      <c r="D230" s="9">
        <f>IF(VLOOKUP($B$2,Comparador!$A$9:$Y$17,3,FALSE)="Variable",IF(A230&lt;=12,N(VLOOKUP($B$2,Comparador!$A$9:$Y$17,14,FALSE)),N(VLOOKUP($B$2,Comparador!$A$9:$Y$17,14,FALSE))+0.01),N(VLOOKUP($B$2,Comparador!$A$9:$Y$17,14,FALSE)))</f>
        <v/>
      </c>
      <c r="E230" s="13">
        <f>IF(A230&gt;$E$2,0,-PMT(D230/12,$E$2,$E$3))</f>
        <v/>
      </c>
      <c r="F230" s="13">
        <f>IF(E230=0,0,C230*D230/12)</f>
        <v/>
      </c>
      <c r="G230" s="13">
        <f>E230-F230</f>
        <v/>
      </c>
      <c r="H230" s="13">
        <f>MAX(0,C230-G230)</f>
        <v/>
      </c>
      <c r="I230" s="15">
        <f>IF(AND(VLOOKUP($B$2,Comparador!$A$9:$Y$17,3,FALSE)="Variable",A230&gt;12),"Escenario Euríbor +1 p.p.","Tipo actual")</f>
        <v/>
      </c>
    </row>
    <row r="231">
      <c r="A231" s="15" t="n">
        <v>226</v>
      </c>
      <c r="B231" s="32">
        <f>EDATE(B230,1)</f>
        <v/>
      </c>
      <c r="C231" s="19">
        <f>H230</f>
        <v/>
      </c>
      <c r="D231" s="17">
        <f>IF(VLOOKUP($B$2,Comparador!$A$9:$Y$17,3,FALSE)="Variable",IF(A231&lt;=12,N(VLOOKUP($B$2,Comparador!$A$9:$Y$17,14,FALSE)),N(VLOOKUP($B$2,Comparador!$A$9:$Y$17,14,FALSE))+0.01),N(VLOOKUP($B$2,Comparador!$A$9:$Y$17,14,FALSE)))</f>
        <v/>
      </c>
      <c r="E231" s="19">
        <f>IF(A231&gt;$E$2,0,-PMT(D231/12,$E$2,$E$3))</f>
        <v/>
      </c>
      <c r="F231" s="19">
        <f>IF(E231=0,0,C231*D231/12)</f>
        <v/>
      </c>
      <c r="G231" s="19">
        <f>E231-F231</f>
        <v/>
      </c>
      <c r="H231" s="19">
        <f>MAX(0,C231-G231)</f>
        <v/>
      </c>
      <c r="I231" s="15">
        <f>IF(AND(VLOOKUP($B$2,Comparador!$A$9:$Y$17,3,FALSE)="Variable",A231&gt;12),"Escenario Euríbor +1 p.p.","Tipo actual")</f>
        <v/>
      </c>
    </row>
    <row r="232">
      <c r="A232" s="6" t="n">
        <v>227</v>
      </c>
      <c r="B232" s="31">
        <f>EDATE(B231,1)</f>
        <v/>
      </c>
      <c r="C232" s="13">
        <f>H231</f>
        <v/>
      </c>
      <c r="D232" s="9">
        <f>IF(VLOOKUP($B$2,Comparador!$A$9:$Y$17,3,FALSE)="Variable",IF(A232&lt;=12,N(VLOOKUP($B$2,Comparador!$A$9:$Y$17,14,FALSE)),N(VLOOKUP($B$2,Comparador!$A$9:$Y$17,14,FALSE))+0.01),N(VLOOKUP($B$2,Comparador!$A$9:$Y$17,14,FALSE)))</f>
        <v/>
      </c>
      <c r="E232" s="13">
        <f>IF(A232&gt;$E$2,0,-PMT(D232/12,$E$2,$E$3))</f>
        <v/>
      </c>
      <c r="F232" s="13">
        <f>IF(E232=0,0,C232*D232/12)</f>
        <v/>
      </c>
      <c r="G232" s="13">
        <f>E232-F232</f>
        <v/>
      </c>
      <c r="H232" s="13">
        <f>MAX(0,C232-G232)</f>
        <v/>
      </c>
      <c r="I232" s="15">
        <f>IF(AND(VLOOKUP($B$2,Comparador!$A$9:$Y$17,3,FALSE)="Variable",A232&gt;12),"Escenario Euríbor +1 p.p.","Tipo actual")</f>
        <v/>
      </c>
    </row>
    <row r="233">
      <c r="A233" s="15" t="n">
        <v>228</v>
      </c>
      <c r="B233" s="32">
        <f>EDATE(B232,1)</f>
        <v/>
      </c>
      <c r="C233" s="19">
        <f>H232</f>
        <v/>
      </c>
      <c r="D233" s="17">
        <f>IF(VLOOKUP($B$2,Comparador!$A$9:$Y$17,3,FALSE)="Variable",IF(A233&lt;=12,N(VLOOKUP($B$2,Comparador!$A$9:$Y$17,14,FALSE)),N(VLOOKUP($B$2,Comparador!$A$9:$Y$17,14,FALSE))+0.01),N(VLOOKUP($B$2,Comparador!$A$9:$Y$17,14,FALSE)))</f>
        <v/>
      </c>
      <c r="E233" s="19">
        <f>IF(A233&gt;$E$2,0,-PMT(D233/12,$E$2,$E$3))</f>
        <v/>
      </c>
      <c r="F233" s="19">
        <f>IF(E233=0,0,C233*D233/12)</f>
        <v/>
      </c>
      <c r="G233" s="19">
        <f>E233-F233</f>
        <v/>
      </c>
      <c r="H233" s="19">
        <f>MAX(0,C233-G233)</f>
        <v/>
      </c>
      <c r="I233" s="15">
        <f>IF(AND(VLOOKUP($B$2,Comparador!$A$9:$Y$17,3,FALSE)="Variable",A233&gt;12),"Escenario Euríbor +1 p.p.","Tipo actual")</f>
        <v/>
      </c>
    </row>
    <row r="234">
      <c r="A234" s="6" t="n">
        <v>229</v>
      </c>
      <c r="B234" s="31">
        <f>EDATE(B233,1)</f>
        <v/>
      </c>
      <c r="C234" s="13">
        <f>H233</f>
        <v/>
      </c>
      <c r="D234" s="9">
        <f>IF(VLOOKUP($B$2,Comparador!$A$9:$Y$17,3,FALSE)="Variable",IF(A234&lt;=12,N(VLOOKUP($B$2,Comparador!$A$9:$Y$17,14,FALSE)),N(VLOOKUP($B$2,Comparador!$A$9:$Y$17,14,FALSE))+0.01),N(VLOOKUP($B$2,Comparador!$A$9:$Y$17,14,FALSE)))</f>
        <v/>
      </c>
      <c r="E234" s="13">
        <f>IF(A234&gt;$E$2,0,-PMT(D234/12,$E$2,$E$3))</f>
        <v/>
      </c>
      <c r="F234" s="13">
        <f>IF(E234=0,0,C234*D234/12)</f>
        <v/>
      </c>
      <c r="G234" s="13">
        <f>E234-F234</f>
        <v/>
      </c>
      <c r="H234" s="13">
        <f>MAX(0,C234-G234)</f>
        <v/>
      </c>
      <c r="I234" s="15">
        <f>IF(AND(VLOOKUP($B$2,Comparador!$A$9:$Y$17,3,FALSE)="Variable",A234&gt;12),"Escenario Euríbor +1 p.p.","Tipo actual")</f>
        <v/>
      </c>
    </row>
    <row r="235">
      <c r="A235" s="15" t="n">
        <v>230</v>
      </c>
      <c r="B235" s="32">
        <f>EDATE(B234,1)</f>
        <v/>
      </c>
      <c r="C235" s="19">
        <f>H234</f>
        <v/>
      </c>
      <c r="D235" s="17">
        <f>IF(VLOOKUP($B$2,Comparador!$A$9:$Y$17,3,FALSE)="Variable",IF(A235&lt;=12,N(VLOOKUP($B$2,Comparador!$A$9:$Y$17,14,FALSE)),N(VLOOKUP($B$2,Comparador!$A$9:$Y$17,14,FALSE))+0.01),N(VLOOKUP($B$2,Comparador!$A$9:$Y$17,14,FALSE)))</f>
        <v/>
      </c>
      <c r="E235" s="19">
        <f>IF(A235&gt;$E$2,0,-PMT(D235/12,$E$2,$E$3))</f>
        <v/>
      </c>
      <c r="F235" s="19">
        <f>IF(E235=0,0,C235*D235/12)</f>
        <v/>
      </c>
      <c r="G235" s="19">
        <f>E235-F235</f>
        <v/>
      </c>
      <c r="H235" s="19">
        <f>MAX(0,C235-G235)</f>
        <v/>
      </c>
      <c r="I235" s="15">
        <f>IF(AND(VLOOKUP($B$2,Comparador!$A$9:$Y$17,3,FALSE)="Variable",A235&gt;12),"Escenario Euríbor +1 p.p.","Tipo actual")</f>
        <v/>
      </c>
    </row>
    <row r="236">
      <c r="A236" s="6" t="n">
        <v>231</v>
      </c>
      <c r="B236" s="31">
        <f>EDATE(B235,1)</f>
        <v/>
      </c>
      <c r="C236" s="13">
        <f>H235</f>
        <v/>
      </c>
      <c r="D236" s="9">
        <f>IF(VLOOKUP($B$2,Comparador!$A$9:$Y$17,3,FALSE)="Variable",IF(A236&lt;=12,N(VLOOKUP($B$2,Comparador!$A$9:$Y$17,14,FALSE)),N(VLOOKUP($B$2,Comparador!$A$9:$Y$17,14,FALSE))+0.01),N(VLOOKUP($B$2,Comparador!$A$9:$Y$17,14,FALSE)))</f>
        <v/>
      </c>
      <c r="E236" s="13">
        <f>IF(A236&gt;$E$2,0,-PMT(D236/12,$E$2,$E$3))</f>
        <v/>
      </c>
      <c r="F236" s="13">
        <f>IF(E236=0,0,C236*D236/12)</f>
        <v/>
      </c>
      <c r="G236" s="13">
        <f>E236-F236</f>
        <v/>
      </c>
      <c r="H236" s="13">
        <f>MAX(0,C236-G236)</f>
        <v/>
      </c>
      <c r="I236" s="15">
        <f>IF(AND(VLOOKUP($B$2,Comparador!$A$9:$Y$17,3,FALSE)="Variable",A236&gt;12),"Escenario Euríbor +1 p.p.","Tipo actual")</f>
        <v/>
      </c>
    </row>
    <row r="237">
      <c r="A237" s="15" t="n">
        <v>232</v>
      </c>
      <c r="B237" s="32">
        <f>EDATE(B236,1)</f>
        <v/>
      </c>
      <c r="C237" s="19">
        <f>H236</f>
        <v/>
      </c>
      <c r="D237" s="17">
        <f>IF(VLOOKUP($B$2,Comparador!$A$9:$Y$17,3,FALSE)="Variable",IF(A237&lt;=12,N(VLOOKUP($B$2,Comparador!$A$9:$Y$17,14,FALSE)),N(VLOOKUP($B$2,Comparador!$A$9:$Y$17,14,FALSE))+0.01),N(VLOOKUP($B$2,Comparador!$A$9:$Y$17,14,FALSE)))</f>
        <v/>
      </c>
      <c r="E237" s="19">
        <f>IF(A237&gt;$E$2,0,-PMT(D237/12,$E$2,$E$3))</f>
        <v/>
      </c>
      <c r="F237" s="19">
        <f>IF(E237=0,0,C237*D237/12)</f>
        <v/>
      </c>
      <c r="G237" s="19">
        <f>E237-F237</f>
        <v/>
      </c>
      <c r="H237" s="19">
        <f>MAX(0,C237-G237)</f>
        <v/>
      </c>
      <c r="I237" s="15">
        <f>IF(AND(VLOOKUP($B$2,Comparador!$A$9:$Y$17,3,FALSE)="Variable",A237&gt;12),"Escenario Euríbor +1 p.p.","Tipo actual")</f>
        <v/>
      </c>
    </row>
    <row r="238">
      <c r="A238" s="6" t="n">
        <v>233</v>
      </c>
      <c r="B238" s="31">
        <f>EDATE(B237,1)</f>
        <v/>
      </c>
      <c r="C238" s="13">
        <f>H237</f>
        <v/>
      </c>
      <c r="D238" s="9">
        <f>IF(VLOOKUP($B$2,Comparador!$A$9:$Y$17,3,FALSE)="Variable",IF(A238&lt;=12,N(VLOOKUP($B$2,Comparador!$A$9:$Y$17,14,FALSE)),N(VLOOKUP($B$2,Comparador!$A$9:$Y$17,14,FALSE))+0.01),N(VLOOKUP($B$2,Comparador!$A$9:$Y$17,14,FALSE)))</f>
        <v/>
      </c>
      <c r="E238" s="13">
        <f>IF(A238&gt;$E$2,0,-PMT(D238/12,$E$2,$E$3))</f>
        <v/>
      </c>
      <c r="F238" s="13">
        <f>IF(E238=0,0,C238*D238/12)</f>
        <v/>
      </c>
      <c r="G238" s="13">
        <f>E238-F238</f>
        <v/>
      </c>
      <c r="H238" s="13">
        <f>MAX(0,C238-G238)</f>
        <v/>
      </c>
      <c r="I238" s="15">
        <f>IF(AND(VLOOKUP($B$2,Comparador!$A$9:$Y$17,3,FALSE)="Variable",A238&gt;12),"Escenario Euríbor +1 p.p.","Tipo actual")</f>
        <v/>
      </c>
    </row>
    <row r="239">
      <c r="A239" s="15" t="n">
        <v>234</v>
      </c>
      <c r="B239" s="32">
        <f>EDATE(B238,1)</f>
        <v/>
      </c>
      <c r="C239" s="19">
        <f>H238</f>
        <v/>
      </c>
      <c r="D239" s="17">
        <f>IF(VLOOKUP($B$2,Comparador!$A$9:$Y$17,3,FALSE)="Variable",IF(A239&lt;=12,N(VLOOKUP($B$2,Comparador!$A$9:$Y$17,14,FALSE)),N(VLOOKUP($B$2,Comparador!$A$9:$Y$17,14,FALSE))+0.01),N(VLOOKUP($B$2,Comparador!$A$9:$Y$17,14,FALSE)))</f>
        <v/>
      </c>
      <c r="E239" s="19">
        <f>IF(A239&gt;$E$2,0,-PMT(D239/12,$E$2,$E$3))</f>
        <v/>
      </c>
      <c r="F239" s="19">
        <f>IF(E239=0,0,C239*D239/12)</f>
        <v/>
      </c>
      <c r="G239" s="19">
        <f>E239-F239</f>
        <v/>
      </c>
      <c r="H239" s="19">
        <f>MAX(0,C239-G239)</f>
        <v/>
      </c>
      <c r="I239" s="15">
        <f>IF(AND(VLOOKUP($B$2,Comparador!$A$9:$Y$17,3,FALSE)="Variable",A239&gt;12),"Escenario Euríbor +1 p.p.","Tipo actual")</f>
        <v/>
      </c>
    </row>
    <row r="240">
      <c r="A240" s="6" t="n">
        <v>235</v>
      </c>
      <c r="B240" s="31">
        <f>EDATE(B239,1)</f>
        <v/>
      </c>
      <c r="C240" s="13">
        <f>H239</f>
        <v/>
      </c>
      <c r="D240" s="9">
        <f>IF(VLOOKUP($B$2,Comparador!$A$9:$Y$17,3,FALSE)="Variable",IF(A240&lt;=12,N(VLOOKUP($B$2,Comparador!$A$9:$Y$17,14,FALSE)),N(VLOOKUP($B$2,Comparador!$A$9:$Y$17,14,FALSE))+0.01),N(VLOOKUP($B$2,Comparador!$A$9:$Y$17,14,FALSE)))</f>
        <v/>
      </c>
      <c r="E240" s="13">
        <f>IF(A240&gt;$E$2,0,-PMT(D240/12,$E$2,$E$3))</f>
        <v/>
      </c>
      <c r="F240" s="13">
        <f>IF(E240=0,0,C240*D240/12)</f>
        <v/>
      </c>
      <c r="G240" s="13">
        <f>E240-F240</f>
        <v/>
      </c>
      <c r="H240" s="13">
        <f>MAX(0,C240-G240)</f>
        <v/>
      </c>
      <c r="I240" s="15">
        <f>IF(AND(VLOOKUP($B$2,Comparador!$A$9:$Y$17,3,FALSE)="Variable",A240&gt;12),"Escenario Euríbor +1 p.p.","Tipo actual")</f>
        <v/>
      </c>
    </row>
    <row r="241">
      <c r="A241" s="15" t="n">
        <v>236</v>
      </c>
      <c r="B241" s="32">
        <f>EDATE(B240,1)</f>
        <v/>
      </c>
      <c r="C241" s="19">
        <f>H240</f>
        <v/>
      </c>
      <c r="D241" s="17">
        <f>IF(VLOOKUP($B$2,Comparador!$A$9:$Y$17,3,FALSE)="Variable",IF(A241&lt;=12,N(VLOOKUP($B$2,Comparador!$A$9:$Y$17,14,FALSE)),N(VLOOKUP($B$2,Comparador!$A$9:$Y$17,14,FALSE))+0.01),N(VLOOKUP($B$2,Comparador!$A$9:$Y$17,14,FALSE)))</f>
        <v/>
      </c>
      <c r="E241" s="19">
        <f>IF(A241&gt;$E$2,0,-PMT(D241/12,$E$2,$E$3))</f>
        <v/>
      </c>
      <c r="F241" s="19">
        <f>IF(E241=0,0,C241*D241/12)</f>
        <v/>
      </c>
      <c r="G241" s="19">
        <f>E241-F241</f>
        <v/>
      </c>
      <c r="H241" s="19">
        <f>MAX(0,C241-G241)</f>
        <v/>
      </c>
      <c r="I241" s="15">
        <f>IF(AND(VLOOKUP($B$2,Comparador!$A$9:$Y$17,3,FALSE)="Variable",A241&gt;12),"Escenario Euríbor +1 p.p.","Tipo actual")</f>
        <v/>
      </c>
    </row>
    <row r="242">
      <c r="A242" s="6" t="n">
        <v>237</v>
      </c>
      <c r="B242" s="31">
        <f>EDATE(B241,1)</f>
        <v/>
      </c>
      <c r="C242" s="13">
        <f>H241</f>
        <v/>
      </c>
      <c r="D242" s="9">
        <f>IF(VLOOKUP($B$2,Comparador!$A$9:$Y$17,3,FALSE)="Variable",IF(A242&lt;=12,N(VLOOKUP($B$2,Comparador!$A$9:$Y$17,14,FALSE)),N(VLOOKUP($B$2,Comparador!$A$9:$Y$17,14,FALSE))+0.01),N(VLOOKUP($B$2,Comparador!$A$9:$Y$17,14,FALSE)))</f>
        <v/>
      </c>
      <c r="E242" s="13">
        <f>IF(A242&gt;$E$2,0,-PMT(D242/12,$E$2,$E$3))</f>
        <v/>
      </c>
      <c r="F242" s="13">
        <f>IF(E242=0,0,C242*D242/12)</f>
        <v/>
      </c>
      <c r="G242" s="13">
        <f>E242-F242</f>
        <v/>
      </c>
      <c r="H242" s="13">
        <f>MAX(0,C242-G242)</f>
        <v/>
      </c>
      <c r="I242" s="15">
        <f>IF(AND(VLOOKUP($B$2,Comparador!$A$9:$Y$17,3,FALSE)="Variable",A242&gt;12),"Escenario Euríbor +1 p.p.","Tipo actual")</f>
        <v/>
      </c>
    </row>
    <row r="243">
      <c r="A243" s="15" t="n">
        <v>238</v>
      </c>
      <c r="B243" s="32">
        <f>EDATE(B242,1)</f>
        <v/>
      </c>
      <c r="C243" s="19">
        <f>H242</f>
        <v/>
      </c>
      <c r="D243" s="17">
        <f>IF(VLOOKUP($B$2,Comparador!$A$9:$Y$17,3,FALSE)="Variable",IF(A243&lt;=12,N(VLOOKUP($B$2,Comparador!$A$9:$Y$17,14,FALSE)),N(VLOOKUP($B$2,Comparador!$A$9:$Y$17,14,FALSE))+0.01),N(VLOOKUP($B$2,Comparador!$A$9:$Y$17,14,FALSE)))</f>
        <v/>
      </c>
      <c r="E243" s="19">
        <f>IF(A243&gt;$E$2,0,-PMT(D243/12,$E$2,$E$3))</f>
        <v/>
      </c>
      <c r="F243" s="19">
        <f>IF(E243=0,0,C243*D243/12)</f>
        <v/>
      </c>
      <c r="G243" s="19">
        <f>E243-F243</f>
        <v/>
      </c>
      <c r="H243" s="19">
        <f>MAX(0,C243-G243)</f>
        <v/>
      </c>
      <c r="I243" s="15">
        <f>IF(AND(VLOOKUP($B$2,Comparador!$A$9:$Y$17,3,FALSE)="Variable",A243&gt;12),"Escenario Euríbor +1 p.p.","Tipo actual")</f>
        <v/>
      </c>
    </row>
    <row r="244">
      <c r="A244" s="6" t="n">
        <v>239</v>
      </c>
      <c r="B244" s="31">
        <f>EDATE(B243,1)</f>
        <v/>
      </c>
      <c r="C244" s="13">
        <f>H243</f>
        <v/>
      </c>
      <c r="D244" s="9">
        <f>IF(VLOOKUP($B$2,Comparador!$A$9:$Y$17,3,FALSE)="Variable",IF(A244&lt;=12,N(VLOOKUP($B$2,Comparador!$A$9:$Y$17,14,FALSE)),N(VLOOKUP($B$2,Comparador!$A$9:$Y$17,14,FALSE))+0.01),N(VLOOKUP($B$2,Comparador!$A$9:$Y$17,14,FALSE)))</f>
        <v/>
      </c>
      <c r="E244" s="13">
        <f>IF(A244&gt;$E$2,0,-PMT(D244/12,$E$2,$E$3))</f>
        <v/>
      </c>
      <c r="F244" s="13">
        <f>IF(E244=0,0,C244*D244/12)</f>
        <v/>
      </c>
      <c r="G244" s="13">
        <f>E244-F244</f>
        <v/>
      </c>
      <c r="H244" s="13">
        <f>MAX(0,C244-G244)</f>
        <v/>
      </c>
      <c r="I244" s="15">
        <f>IF(AND(VLOOKUP($B$2,Comparador!$A$9:$Y$17,3,FALSE)="Variable",A244&gt;12),"Escenario Euríbor +1 p.p.","Tipo actual")</f>
        <v/>
      </c>
    </row>
    <row r="245">
      <c r="A245" s="15" t="n">
        <v>240</v>
      </c>
      <c r="B245" s="32">
        <f>EDATE(B244,1)</f>
        <v/>
      </c>
      <c r="C245" s="19">
        <f>H244</f>
        <v/>
      </c>
      <c r="D245" s="17">
        <f>IF(VLOOKUP($B$2,Comparador!$A$9:$Y$17,3,FALSE)="Variable",IF(A245&lt;=12,N(VLOOKUP($B$2,Comparador!$A$9:$Y$17,14,FALSE)),N(VLOOKUP($B$2,Comparador!$A$9:$Y$17,14,FALSE))+0.01),N(VLOOKUP($B$2,Comparador!$A$9:$Y$17,14,FALSE)))</f>
        <v/>
      </c>
      <c r="E245" s="19">
        <f>IF(A245&gt;$E$2,0,-PMT(D245/12,$E$2,$E$3))</f>
        <v/>
      </c>
      <c r="F245" s="19">
        <f>IF(E245=0,0,C245*D245/12)</f>
        <v/>
      </c>
      <c r="G245" s="19">
        <f>E245-F245</f>
        <v/>
      </c>
      <c r="H245" s="19">
        <f>MAX(0,C245-G245)</f>
        <v/>
      </c>
      <c r="I245" s="15">
        <f>IF(AND(VLOOKUP($B$2,Comparador!$A$9:$Y$17,3,FALSE)="Variable",A245&gt;12),"Escenario Euríbor +1 p.p.","Tipo actual")</f>
        <v/>
      </c>
    </row>
    <row r="246">
      <c r="A246" s="6" t="n">
        <v>241</v>
      </c>
      <c r="B246" s="31">
        <f>EDATE(B245,1)</f>
        <v/>
      </c>
      <c r="C246" s="13">
        <f>H245</f>
        <v/>
      </c>
      <c r="D246" s="9">
        <f>IF(VLOOKUP($B$2,Comparador!$A$9:$Y$17,3,FALSE)="Variable",IF(A246&lt;=12,N(VLOOKUP($B$2,Comparador!$A$9:$Y$17,14,FALSE)),N(VLOOKUP($B$2,Comparador!$A$9:$Y$17,14,FALSE))+0.01),N(VLOOKUP($B$2,Comparador!$A$9:$Y$17,14,FALSE)))</f>
        <v/>
      </c>
      <c r="E246" s="13">
        <f>IF(A246&gt;$E$2,0,-PMT(D246/12,$E$2,$E$3))</f>
        <v/>
      </c>
      <c r="F246" s="13">
        <f>IF(E246=0,0,C246*D246/12)</f>
        <v/>
      </c>
      <c r="G246" s="13">
        <f>E246-F246</f>
        <v/>
      </c>
      <c r="H246" s="13">
        <f>MAX(0,C246-G246)</f>
        <v/>
      </c>
      <c r="I246" s="15">
        <f>IF(AND(VLOOKUP($B$2,Comparador!$A$9:$Y$17,3,FALSE)="Variable",A246&gt;12),"Escenario Euríbor +1 p.p.","Tipo actual")</f>
        <v/>
      </c>
    </row>
    <row r="247">
      <c r="A247" s="15" t="n">
        <v>242</v>
      </c>
      <c r="B247" s="32">
        <f>EDATE(B246,1)</f>
        <v/>
      </c>
      <c r="C247" s="19">
        <f>H246</f>
        <v/>
      </c>
      <c r="D247" s="17">
        <f>IF(VLOOKUP($B$2,Comparador!$A$9:$Y$17,3,FALSE)="Variable",IF(A247&lt;=12,N(VLOOKUP($B$2,Comparador!$A$9:$Y$17,14,FALSE)),N(VLOOKUP($B$2,Comparador!$A$9:$Y$17,14,FALSE))+0.01),N(VLOOKUP($B$2,Comparador!$A$9:$Y$17,14,FALSE)))</f>
        <v/>
      </c>
      <c r="E247" s="19">
        <f>IF(A247&gt;$E$2,0,-PMT(D247/12,$E$2,$E$3))</f>
        <v/>
      </c>
      <c r="F247" s="19">
        <f>IF(E247=0,0,C247*D247/12)</f>
        <v/>
      </c>
      <c r="G247" s="19">
        <f>E247-F247</f>
        <v/>
      </c>
      <c r="H247" s="19">
        <f>MAX(0,C247-G247)</f>
        <v/>
      </c>
      <c r="I247" s="15">
        <f>IF(AND(VLOOKUP($B$2,Comparador!$A$9:$Y$17,3,FALSE)="Variable",A247&gt;12),"Escenario Euríbor +1 p.p.","Tipo actual")</f>
        <v/>
      </c>
    </row>
    <row r="248">
      <c r="A248" s="6" t="n">
        <v>243</v>
      </c>
      <c r="B248" s="31">
        <f>EDATE(B247,1)</f>
        <v/>
      </c>
      <c r="C248" s="13">
        <f>H247</f>
        <v/>
      </c>
      <c r="D248" s="9">
        <f>IF(VLOOKUP($B$2,Comparador!$A$9:$Y$17,3,FALSE)="Variable",IF(A248&lt;=12,N(VLOOKUP($B$2,Comparador!$A$9:$Y$17,14,FALSE)),N(VLOOKUP($B$2,Comparador!$A$9:$Y$17,14,FALSE))+0.01),N(VLOOKUP($B$2,Comparador!$A$9:$Y$17,14,FALSE)))</f>
        <v/>
      </c>
      <c r="E248" s="13">
        <f>IF(A248&gt;$E$2,0,-PMT(D248/12,$E$2,$E$3))</f>
        <v/>
      </c>
      <c r="F248" s="13">
        <f>IF(E248=0,0,C248*D248/12)</f>
        <v/>
      </c>
      <c r="G248" s="13">
        <f>E248-F248</f>
        <v/>
      </c>
      <c r="H248" s="13">
        <f>MAX(0,C248-G248)</f>
        <v/>
      </c>
      <c r="I248" s="15">
        <f>IF(AND(VLOOKUP($B$2,Comparador!$A$9:$Y$17,3,FALSE)="Variable",A248&gt;12),"Escenario Euríbor +1 p.p.","Tipo actual")</f>
        <v/>
      </c>
    </row>
    <row r="249">
      <c r="A249" s="15" t="n">
        <v>244</v>
      </c>
      <c r="B249" s="32">
        <f>EDATE(B248,1)</f>
        <v/>
      </c>
      <c r="C249" s="19">
        <f>H248</f>
        <v/>
      </c>
      <c r="D249" s="17">
        <f>IF(VLOOKUP($B$2,Comparador!$A$9:$Y$17,3,FALSE)="Variable",IF(A249&lt;=12,N(VLOOKUP($B$2,Comparador!$A$9:$Y$17,14,FALSE)),N(VLOOKUP($B$2,Comparador!$A$9:$Y$17,14,FALSE))+0.01),N(VLOOKUP($B$2,Comparador!$A$9:$Y$17,14,FALSE)))</f>
        <v/>
      </c>
      <c r="E249" s="19">
        <f>IF(A249&gt;$E$2,0,-PMT(D249/12,$E$2,$E$3))</f>
        <v/>
      </c>
      <c r="F249" s="19">
        <f>IF(E249=0,0,C249*D249/12)</f>
        <v/>
      </c>
      <c r="G249" s="19">
        <f>E249-F249</f>
        <v/>
      </c>
      <c r="H249" s="19">
        <f>MAX(0,C249-G249)</f>
        <v/>
      </c>
      <c r="I249" s="15">
        <f>IF(AND(VLOOKUP($B$2,Comparador!$A$9:$Y$17,3,FALSE)="Variable",A249&gt;12),"Escenario Euríbor +1 p.p.","Tipo actual")</f>
        <v/>
      </c>
    </row>
    <row r="250">
      <c r="A250" s="6" t="n">
        <v>245</v>
      </c>
      <c r="B250" s="31">
        <f>EDATE(B249,1)</f>
        <v/>
      </c>
      <c r="C250" s="13">
        <f>H249</f>
        <v/>
      </c>
      <c r="D250" s="9">
        <f>IF(VLOOKUP($B$2,Comparador!$A$9:$Y$17,3,FALSE)="Variable",IF(A250&lt;=12,N(VLOOKUP($B$2,Comparador!$A$9:$Y$17,14,FALSE)),N(VLOOKUP($B$2,Comparador!$A$9:$Y$17,14,FALSE))+0.01),N(VLOOKUP($B$2,Comparador!$A$9:$Y$17,14,FALSE)))</f>
        <v/>
      </c>
      <c r="E250" s="13">
        <f>IF(A250&gt;$E$2,0,-PMT(D250/12,$E$2,$E$3))</f>
        <v/>
      </c>
      <c r="F250" s="13">
        <f>IF(E250=0,0,C250*D250/12)</f>
        <v/>
      </c>
      <c r="G250" s="13">
        <f>E250-F250</f>
        <v/>
      </c>
      <c r="H250" s="13">
        <f>MAX(0,C250-G250)</f>
        <v/>
      </c>
      <c r="I250" s="15">
        <f>IF(AND(VLOOKUP($B$2,Comparador!$A$9:$Y$17,3,FALSE)="Variable",A250&gt;12),"Escenario Euríbor +1 p.p.","Tipo actual")</f>
        <v/>
      </c>
    </row>
    <row r="251">
      <c r="A251" s="15" t="n">
        <v>246</v>
      </c>
      <c r="B251" s="32">
        <f>EDATE(B250,1)</f>
        <v/>
      </c>
      <c r="C251" s="19">
        <f>H250</f>
        <v/>
      </c>
      <c r="D251" s="17">
        <f>IF(VLOOKUP($B$2,Comparador!$A$9:$Y$17,3,FALSE)="Variable",IF(A251&lt;=12,N(VLOOKUP($B$2,Comparador!$A$9:$Y$17,14,FALSE)),N(VLOOKUP($B$2,Comparador!$A$9:$Y$17,14,FALSE))+0.01),N(VLOOKUP($B$2,Comparador!$A$9:$Y$17,14,FALSE)))</f>
        <v/>
      </c>
      <c r="E251" s="19">
        <f>IF(A251&gt;$E$2,0,-PMT(D251/12,$E$2,$E$3))</f>
        <v/>
      </c>
      <c r="F251" s="19">
        <f>IF(E251=0,0,C251*D251/12)</f>
        <v/>
      </c>
      <c r="G251" s="19">
        <f>E251-F251</f>
        <v/>
      </c>
      <c r="H251" s="19">
        <f>MAX(0,C251-G251)</f>
        <v/>
      </c>
      <c r="I251" s="15">
        <f>IF(AND(VLOOKUP($B$2,Comparador!$A$9:$Y$17,3,FALSE)="Variable",A251&gt;12),"Escenario Euríbor +1 p.p.","Tipo actual")</f>
        <v/>
      </c>
    </row>
    <row r="252">
      <c r="A252" s="6" t="n">
        <v>247</v>
      </c>
      <c r="B252" s="31">
        <f>EDATE(B251,1)</f>
        <v/>
      </c>
      <c r="C252" s="13">
        <f>H251</f>
        <v/>
      </c>
      <c r="D252" s="9">
        <f>IF(VLOOKUP($B$2,Comparador!$A$9:$Y$17,3,FALSE)="Variable",IF(A252&lt;=12,N(VLOOKUP($B$2,Comparador!$A$9:$Y$17,14,FALSE)),N(VLOOKUP($B$2,Comparador!$A$9:$Y$17,14,FALSE))+0.01),N(VLOOKUP($B$2,Comparador!$A$9:$Y$17,14,FALSE)))</f>
        <v/>
      </c>
      <c r="E252" s="13">
        <f>IF(A252&gt;$E$2,0,-PMT(D252/12,$E$2,$E$3))</f>
        <v/>
      </c>
      <c r="F252" s="13">
        <f>IF(E252=0,0,C252*D252/12)</f>
        <v/>
      </c>
      <c r="G252" s="13">
        <f>E252-F252</f>
        <v/>
      </c>
      <c r="H252" s="13">
        <f>MAX(0,C252-G252)</f>
        <v/>
      </c>
      <c r="I252" s="15">
        <f>IF(AND(VLOOKUP($B$2,Comparador!$A$9:$Y$17,3,FALSE)="Variable",A252&gt;12),"Escenario Euríbor +1 p.p.","Tipo actual")</f>
        <v/>
      </c>
    </row>
    <row r="253">
      <c r="A253" s="15" t="n">
        <v>248</v>
      </c>
      <c r="B253" s="32">
        <f>EDATE(B252,1)</f>
        <v/>
      </c>
      <c r="C253" s="19">
        <f>H252</f>
        <v/>
      </c>
      <c r="D253" s="17">
        <f>IF(VLOOKUP($B$2,Comparador!$A$9:$Y$17,3,FALSE)="Variable",IF(A253&lt;=12,N(VLOOKUP($B$2,Comparador!$A$9:$Y$17,14,FALSE)),N(VLOOKUP($B$2,Comparador!$A$9:$Y$17,14,FALSE))+0.01),N(VLOOKUP($B$2,Comparador!$A$9:$Y$17,14,FALSE)))</f>
        <v/>
      </c>
      <c r="E253" s="19">
        <f>IF(A253&gt;$E$2,0,-PMT(D253/12,$E$2,$E$3))</f>
        <v/>
      </c>
      <c r="F253" s="19">
        <f>IF(E253=0,0,C253*D253/12)</f>
        <v/>
      </c>
      <c r="G253" s="19">
        <f>E253-F253</f>
        <v/>
      </c>
      <c r="H253" s="19">
        <f>MAX(0,C253-G253)</f>
        <v/>
      </c>
      <c r="I253" s="15">
        <f>IF(AND(VLOOKUP($B$2,Comparador!$A$9:$Y$17,3,FALSE)="Variable",A253&gt;12),"Escenario Euríbor +1 p.p.","Tipo actual")</f>
        <v/>
      </c>
    </row>
    <row r="254">
      <c r="A254" s="6" t="n">
        <v>249</v>
      </c>
      <c r="B254" s="31">
        <f>EDATE(B253,1)</f>
        <v/>
      </c>
      <c r="C254" s="13">
        <f>H253</f>
        <v/>
      </c>
      <c r="D254" s="9">
        <f>IF(VLOOKUP($B$2,Comparador!$A$9:$Y$17,3,FALSE)="Variable",IF(A254&lt;=12,N(VLOOKUP($B$2,Comparador!$A$9:$Y$17,14,FALSE)),N(VLOOKUP($B$2,Comparador!$A$9:$Y$17,14,FALSE))+0.01),N(VLOOKUP($B$2,Comparador!$A$9:$Y$17,14,FALSE)))</f>
        <v/>
      </c>
      <c r="E254" s="13">
        <f>IF(A254&gt;$E$2,0,-PMT(D254/12,$E$2,$E$3))</f>
        <v/>
      </c>
      <c r="F254" s="13">
        <f>IF(E254=0,0,C254*D254/12)</f>
        <v/>
      </c>
      <c r="G254" s="13">
        <f>E254-F254</f>
        <v/>
      </c>
      <c r="H254" s="13">
        <f>MAX(0,C254-G254)</f>
        <v/>
      </c>
      <c r="I254" s="15">
        <f>IF(AND(VLOOKUP($B$2,Comparador!$A$9:$Y$17,3,FALSE)="Variable",A254&gt;12),"Escenario Euríbor +1 p.p.","Tipo actual")</f>
        <v/>
      </c>
    </row>
    <row r="255">
      <c r="A255" s="15" t="n">
        <v>250</v>
      </c>
      <c r="B255" s="32">
        <f>EDATE(B254,1)</f>
        <v/>
      </c>
      <c r="C255" s="19">
        <f>H254</f>
        <v/>
      </c>
      <c r="D255" s="17">
        <f>IF(VLOOKUP($B$2,Comparador!$A$9:$Y$17,3,FALSE)="Variable",IF(A255&lt;=12,N(VLOOKUP($B$2,Comparador!$A$9:$Y$17,14,FALSE)),N(VLOOKUP($B$2,Comparador!$A$9:$Y$17,14,FALSE))+0.01),N(VLOOKUP($B$2,Comparador!$A$9:$Y$17,14,FALSE)))</f>
        <v/>
      </c>
      <c r="E255" s="19">
        <f>IF(A255&gt;$E$2,0,-PMT(D255/12,$E$2,$E$3))</f>
        <v/>
      </c>
      <c r="F255" s="19">
        <f>IF(E255=0,0,C255*D255/12)</f>
        <v/>
      </c>
      <c r="G255" s="19">
        <f>E255-F255</f>
        <v/>
      </c>
      <c r="H255" s="19">
        <f>MAX(0,C255-G255)</f>
        <v/>
      </c>
      <c r="I255" s="15">
        <f>IF(AND(VLOOKUP($B$2,Comparador!$A$9:$Y$17,3,FALSE)="Variable",A255&gt;12),"Escenario Euríbor +1 p.p.","Tipo actual")</f>
        <v/>
      </c>
    </row>
    <row r="256">
      <c r="A256" s="6" t="n">
        <v>251</v>
      </c>
      <c r="B256" s="31">
        <f>EDATE(B255,1)</f>
        <v/>
      </c>
      <c r="C256" s="13">
        <f>H255</f>
        <v/>
      </c>
      <c r="D256" s="9">
        <f>IF(VLOOKUP($B$2,Comparador!$A$9:$Y$17,3,FALSE)="Variable",IF(A256&lt;=12,N(VLOOKUP($B$2,Comparador!$A$9:$Y$17,14,FALSE)),N(VLOOKUP($B$2,Comparador!$A$9:$Y$17,14,FALSE))+0.01),N(VLOOKUP($B$2,Comparador!$A$9:$Y$17,14,FALSE)))</f>
        <v/>
      </c>
      <c r="E256" s="13">
        <f>IF(A256&gt;$E$2,0,-PMT(D256/12,$E$2,$E$3))</f>
        <v/>
      </c>
      <c r="F256" s="13">
        <f>IF(E256=0,0,C256*D256/12)</f>
        <v/>
      </c>
      <c r="G256" s="13">
        <f>E256-F256</f>
        <v/>
      </c>
      <c r="H256" s="13">
        <f>MAX(0,C256-G256)</f>
        <v/>
      </c>
      <c r="I256" s="15">
        <f>IF(AND(VLOOKUP($B$2,Comparador!$A$9:$Y$17,3,FALSE)="Variable",A256&gt;12),"Escenario Euríbor +1 p.p.","Tipo actual")</f>
        <v/>
      </c>
    </row>
    <row r="257">
      <c r="A257" s="15" t="n">
        <v>252</v>
      </c>
      <c r="B257" s="32">
        <f>EDATE(B256,1)</f>
        <v/>
      </c>
      <c r="C257" s="19">
        <f>H256</f>
        <v/>
      </c>
      <c r="D257" s="17">
        <f>IF(VLOOKUP($B$2,Comparador!$A$9:$Y$17,3,FALSE)="Variable",IF(A257&lt;=12,N(VLOOKUP($B$2,Comparador!$A$9:$Y$17,14,FALSE)),N(VLOOKUP($B$2,Comparador!$A$9:$Y$17,14,FALSE))+0.01),N(VLOOKUP($B$2,Comparador!$A$9:$Y$17,14,FALSE)))</f>
        <v/>
      </c>
      <c r="E257" s="19">
        <f>IF(A257&gt;$E$2,0,-PMT(D257/12,$E$2,$E$3))</f>
        <v/>
      </c>
      <c r="F257" s="19">
        <f>IF(E257=0,0,C257*D257/12)</f>
        <v/>
      </c>
      <c r="G257" s="19">
        <f>E257-F257</f>
        <v/>
      </c>
      <c r="H257" s="19">
        <f>MAX(0,C257-G257)</f>
        <v/>
      </c>
      <c r="I257" s="15">
        <f>IF(AND(VLOOKUP($B$2,Comparador!$A$9:$Y$17,3,FALSE)="Variable",A257&gt;12),"Escenario Euríbor +1 p.p.","Tipo actual")</f>
        <v/>
      </c>
    </row>
    <row r="258">
      <c r="A258" s="6" t="n">
        <v>253</v>
      </c>
      <c r="B258" s="31">
        <f>EDATE(B257,1)</f>
        <v/>
      </c>
      <c r="C258" s="13">
        <f>H257</f>
        <v/>
      </c>
      <c r="D258" s="9">
        <f>IF(VLOOKUP($B$2,Comparador!$A$9:$Y$17,3,FALSE)="Variable",IF(A258&lt;=12,N(VLOOKUP($B$2,Comparador!$A$9:$Y$17,14,FALSE)),N(VLOOKUP($B$2,Comparador!$A$9:$Y$17,14,FALSE))+0.01),N(VLOOKUP($B$2,Comparador!$A$9:$Y$17,14,FALSE)))</f>
        <v/>
      </c>
      <c r="E258" s="13">
        <f>IF(A258&gt;$E$2,0,-PMT(D258/12,$E$2,$E$3))</f>
        <v/>
      </c>
      <c r="F258" s="13">
        <f>IF(E258=0,0,C258*D258/12)</f>
        <v/>
      </c>
      <c r="G258" s="13">
        <f>E258-F258</f>
        <v/>
      </c>
      <c r="H258" s="13">
        <f>MAX(0,C258-G258)</f>
        <v/>
      </c>
      <c r="I258" s="15">
        <f>IF(AND(VLOOKUP($B$2,Comparador!$A$9:$Y$17,3,FALSE)="Variable",A258&gt;12),"Escenario Euríbor +1 p.p.","Tipo actual")</f>
        <v/>
      </c>
    </row>
    <row r="259">
      <c r="A259" s="15" t="n">
        <v>254</v>
      </c>
      <c r="B259" s="32">
        <f>EDATE(B258,1)</f>
        <v/>
      </c>
      <c r="C259" s="19">
        <f>H258</f>
        <v/>
      </c>
      <c r="D259" s="17">
        <f>IF(VLOOKUP($B$2,Comparador!$A$9:$Y$17,3,FALSE)="Variable",IF(A259&lt;=12,N(VLOOKUP($B$2,Comparador!$A$9:$Y$17,14,FALSE)),N(VLOOKUP($B$2,Comparador!$A$9:$Y$17,14,FALSE))+0.01),N(VLOOKUP($B$2,Comparador!$A$9:$Y$17,14,FALSE)))</f>
        <v/>
      </c>
      <c r="E259" s="19">
        <f>IF(A259&gt;$E$2,0,-PMT(D259/12,$E$2,$E$3))</f>
        <v/>
      </c>
      <c r="F259" s="19">
        <f>IF(E259=0,0,C259*D259/12)</f>
        <v/>
      </c>
      <c r="G259" s="19">
        <f>E259-F259</f>
        <v/>
      </c>
      <c r="H259" s="19">
        <f>MAX(0,C259-G259)</f>
        <v/>
      </c>
      <c r="I259" s="15">
        <f>IF(AND(VLOOKUP($B$2,Comparador!$A$9:$Y$17,3,FALSE)="Variable",A259&gt;12),"Escenario Euríbor +1 p.p.","Tipo actual")</f>
        <v/>
      </c>
    </row>
    <row r="260">
      <c r="A260" s="6" t="n">
        <v>255</v>
      </c>
      <c r="B260" s="31">
        <f>EDATE(B259,1)</f>
        <v/>
      </c>
      <c r="C260" s="13">
        <f>H259</f>
        <v/>
      </c>
      <c r="D260" s="9">
        <f>IF(VLOOKUP($B$2,Comparador!$A$9:$Y$17,3,FALSE)="Variable",IF(A260&lt;=12,N(VLOOKUP($B$2,Comparador!$A$9:$Y$17,14,FALSE)),N(VLOOKUP($B$2,Comparador!$A$9:$Y$17,14,FALSE))+0.01),N(VLOOKUP($B$2,Comparador!$A$9:$Y$17,14,FALSE)))</f>
        <v/>
      </c>
      <c r="E260" s="13">
        <f>IF(A260&gt;$E$2,0,-PMT(D260/12,$E$2,$E$3))</f>
        <v/>
      </c>
      <c r="F260" s="13">
        <f>IF(E260=0,0,C260*D260/12)</f>
        <v/>
      </c>
      <c r="G260" s="13">
        <f>E260-F260</f>
        <v/>
      </c>
      <c r="H260" s="13">
        <f>MAX(0,C260-G260)</f>
        <v/>
      </c>
      <c r="I260" s="15">
        <f>IF(AND(VLOOKUP($B$2,Comparador!$A$9:$Y$17,3,FALSE)="Variable",A260&gt;12),"Escenario Euríbor +1 p.p.","Tipo actual")</f>
        <v/>
      </c>
    </row>
    <row r="261">
      <c r="A261" s="15" t="n">
        <v>256</v>
      </c>
      <c r="B261" s="32">
        <f>EDATE(B260,1)</f>
        <v/>
      </c>
      <c r="C261" s="19">
        <f>H260</f>
        <v/>
      </c>
      <c r="D261" s="17">
        <f>IF(VLOOKUP($B$2,Comparador!$A$9:$Y$17,3,FALSE)="Variable",IF(A261&lt;=12,N(VLOOKUP($B$2,Comparador!$A$9:$Y$17,14,FALSE)),N(VLOOKUP($B$2,Comparador!$A$9:$Y$17,14,FALSE))+0.01),N(VLOOKUP($B$2,Comparador!$A$9:$Y$17,14,FALSE)))</f>
        <v/>
      </c>
      <c r="E261" s="19">
        <f>IF(A261&gt;$E$2,0,-PMT(D261/12,$E$2,$E$3))</f>
        <v/>
      </c>
      <c r="F261" s="19">
        <f>IF(E261=0,0,C261*D261/12)</f>
        <v/>
      </c>
      <c r="G261" s="19">
        <f>E261-F261</f>
        <v/>
      </c>
      <c r="H261" s="19">
        <f>MAX(0,C261-G261)</f>
        <v/>
      </c>
      <c r="I261" s="15">
        <f>IF(AND(VLOOKUP($B$2,Comparador!$A$9:$Y$17,3,FALSE)="Variable",A261&gt;12),"Escenario Euríbor +1 p.p.","Tipo actual")</f>
        <v/>
      </c>
    </row>
    <row r="262">
      <c r="A262" s="6" t="n">
        <v>257</v>
      </c>
      <c r="B262" s="31">
        <f>EDATE(B261,1)</f>
        <v/>
      </c>
      <c r="C262" s="13">
        <f>H261</f>
        <v/>
      </c>
      <c r="D262" s="9">
        <f>IF(VLOOKUP($B$2,Comparador!$A$9:$Y$17,3,FALSE)="Variable",IF(A262&lt;=12,N(VLOOKUP($B$2,Comparador!$A$9:$Y$17,14,FALSE)),N(VLOOKUP($B$2,Comparador!$A$9:$Y$17,14,FALSE))+0.01),N(VLOOKUP($B$2,Comparador!$A$9:$Y$17,14,FALSE)))</f>
        <v/>
      </c>
      <c r="E262" s="13">
        <f>IF(A262&gt;$E$2,0,-PMT(D262/12,$E$2,$E$3))</f>
        <v/>
      </c>
      <c r="F262" s="13">
        <f>IF(E262=0,0,C262*D262/12)</f>
        <v/>
      </c>
      <c r="G262" s="13">
        <f>E262-F262</f>
        <v/>
      </c>
      <c r="H262" s="13">
        <f>MAX(0,C262-G262)</f>
        <v/>
      </c>
      <c r="I262" s="15">
        <f>IF(AND(VLOOKUP($B$2,Comparador!$A$9:$Y$17,3,FALSE)="Variable",A262&gt;12),"Escenario Euríbor +1 p.p.","Tipo actual")</f>
        <v/>
      </c>
    </row>
    <row r="263">
      <c r="A263" s="15" t="n">
        <v>258</v>
      </c>
      <c r="B263" s="32">
        <f>EDATE(B262,1)</f>
        <v/>
      </c>
      <c r="C263" s="19">
        <f>H262</f>
        <v/>
      </c>
      <c r="D263" s="17">
        <f>IF(VLOOKUP($B$2,Comparador!$A$9:$Y$17,3,FALSE)="Variable",IF(A263&lt;=12,N(VLOOKUP($B$2,Comparador!$A$9:$Y$17,14,FALSE)),N(VLOOKUP($B$2,Comparador!$A$9:$Y$17,14,FALSE))+0.01),N(VLOOKUP($B$2,Comparador!$A$9:$Y$17,14,FALSE)))</f>
        <v/>
      </c>
      <c r="E263" s="19">
        <f>IF(A263&gt;$E$2,0,-PMT(D263/12,$E$2,$E$3))</f>
        <v/>
      </c>
      <c r="F263" s="19">
        <f>IF(E263=0,0,C263*D263/12)</f>
        <v/>
      </c>
      <c r="G263" s="19">
        <f>E263-F263</f>
        <v/>
      </c>
      <c r="H263" s="19">
        <f>MAX(0,C263-G263)</f>
        <v/>
      </c>
      <c r="I263" s="15">
        <f>IF(AND(VLOOKUP($B$2,Comparador!$A$9:$Y$17,3,FALSE)="Variable",A263&gt;12),"Escenario Euríbor +1 p.p.","Tipo actual")</f>
        <v/>
      </c>
    </row>
    <row r="264">
      <c r="A264" s="6" t="n">
        <v>259</v>
      </c>
      <c r="B264" s="31">
        <f>EDATE(B263,1)</f>
        <v/>
      </c>
      <c r="C264" s="13">
        <f>H263</f>
        <v/>
      </c>
      <c r="D264" s="9">
        <f>IF(VLOOKUP($B$2,Comparador!$A$9:$Y$17,3,FALSE)="Variable",IF(A264&lt;=12,N(VLOOKUP($B$2,Comparador!$A$9:$Y$17,14,FALSE)),N(VLOOKUP($B$2,Comparador!$A$9:$Y$17,14,FALSE))+0.01),N(VLOOKUP($B$2,Comparador!$A$9:$Y$17,14,FALSE)))</f>
        <v/>
      </c>
      <c r="E264" s="13">
        <f>IF(A264&gt;$E$2,0,-PMT(D264/12,$E$2,$E$3))</f>
        <v/>
      </c>
      <c r="F264" s="13">
        <f>IF(E264=0,0,C264*D264/12)</f>
        <v/>
      </c>
      <c r="G264" s="13">
        <f>E264-F264</f>
        <v/>
      </c>
      <c r="H264" s="13">
        <f>MAX(0,C264-G264)</f>
        <v/>
      </c>
      <c r="I264" s="15">
        <f>IF(AND(VLOOKUP($B$2,Comparador!$A$9:$Y$17,3,FALSE)="Variable",A264&gt;12),"Escenario Euríbor +1 p.p.","Tipo actual")</f>
        <v/>
      </c>
    </row>
    <row r="265">
      <c r="A265" s="15" t="n">
        <v>260</v>
      </c>
      <c r="B265" s="32">
        <f>EDATE(B264,1)</f>
        <v/>
      </c>
      <c r="C265" s="19">
        <f>H264</f>
        <v/>
      </c>
      <c r="D265" s="17">
        <f>IF(VLOOKUP($B$2,Comparador!$A$9:$Y$17,3,FALSE)="Variable",IF(A265&lt;=12,N(VLOOKUP($B$2,Comparador!$A$9:$Y$17,14,FALSE)),N(VLOOKUP($B$2,Comparador!$A$9:$Y$17,14,FALSE))+0.01),N(VLOOKUP($B$2,Comparador!$A$9:$Y$17,14,FALSE)))</f>
        <v/>
      </c>
      <c r="E265" s="19">
        <f>IF(A265&gt;$E$2,0,-PMT(D265/12,$E$2,$E$3))</f>
        <v/>
      </c>
      <c r="F265" s="19">
        <f>IF(E265=0,0,C265*D265/12)</f>
        <v/>
      </c>
      <c r="G265" s="19">
        <f>E265-F265</f>
        <v/>
      </c>
      <c r="H265" s="19">
        <f>MAX(0,C265-G265)</f>
        <v/>
      </c>
      <c r="I265" s="15">
        <f>IF(AND(VLOOKUP($B$2,Comparador!$A$9:$Y$17,3,FALSE)="Variable",A265&gt;12),"Escenario Euríbor +1 p.p.","Tipo actual")</f>
        <v/>
      </c>
    </row>
    <row r="266">
      <c r="A266" s="6" t="n">
        <v>261</v>
      </c>
      <c r="B266" s="31">
        <f>EDATE(B265,1)</f>
        <v/>
      </c>
      <c r="C266" s="13">
        <f>H265</f>
        <v/>
      </c>
      <c r="D266" s="9">
        <f>IF(VLOOKUP($B$2,Comparador!$A$9:$Y$17,3,FALSE)="Variable",IF(A266&lt;=12,N(VLOOKUP($B$2,Comparador!$A$9:$Y$17,14,FALSE)),N(VLOOKUP($B$2,Comparador!$A$9:$Y$17,14,FALSE))+0.01),N(VLOOKUP($B$2,Comparador!$A$9:$Y$17,14,FALSE)))</f>
        <v/>
      </c>
      <c r="E266" s="13">
        <f>IF(A266&gt;$E$2,0,-PMT(D266/12,$E$2,$E$3))</f>
        <v/>
      </c>
      <c r="F266" s="13">
        <f>IF(E266=0,0,C266*D266/12)</f>
        <v/>
      </c>
      <c r="G266" s="13">
        <f>E266-F266</f>
        <v/>
      </c>
      <c r="H266" s="13">
        <f>MAX(0,C266-G266)</f>
        <v/>
      </c>
      <c r="I266" s="15">
        <f>IF(AND(VLOOKUP($B$2,Comparador!$A$9:$Y$17,3,FALSE)="Variable",A266&gt;12),"Escenario Euríbor +1 p.p.","Tipo actual")</f>
        <v/>
      </c>
    </row>
    <row r="267">
      <c r="A267" s="15" t="n">
        <v>262</v>
      </c>
      <c r="B267" s="32">
        <f>EDATE(B266,1)</f>
        <v/>
      </c>
      <c r="C267" s="19">
        <f>H266</f>
        <v/>
      </c>
      <c r="D267" s="17">
        <f>IF(VLOOKUP($B$2,Comparador!$A$9:$Y$17,3,FALSE)="Variable",IF(A267&lt;=12,N(VLOOKUP($B$2,Comparador!$A$9:$Y$17,14,FALSE)),N(VLOOKUP($B$2,Comparador!$A$9:$Y$17,14,FALSE))+0.01),N(VLOOKUP($B$2,Comparador!$A$9:$Y$17,14,FALSE)))</f>
        <v/>
      </c>
      <c r="E267" s="19">
        <f>IF(A267&gt;$E$2,0,-PMT(D267/12,$E$2,$E$3))</f>
        <v/>
      </c>
      <c r="F267" s="19">
        <f>IF(E267=0,0,C267*D267/12)</f>
        <v/>
      </c>
      <c r="G267" s="19">
        <f>E267-F267</f>
        <v/>
      </c>
      <c r="H267" s="19">
        <f>MAX(0,C267-G267)</f>
        <v/>
      </c>
      <c r="I267" s="15">
        <f>IF(AND(VLOOKUP($B$2,Comparador!$A$9:$Y$17,3,FALSE)="Variable",A267&gt;12),"Escenario Euríbor +1 p.p.","Tipo actual")</f>
        <v/>
      </c>
    </row>
    <row r="268">
      <c r="A268" s="6" t="n">
        <v>263</v>
      </c>
      <c r="B268" s="31">
        <f>EDATE(B267,1)</f>
        <v/>
      </c>
      <c r="C268" s="13">
        <f>H267</f>
        <v/>
      </c>
      <c r="D268" s="9">
        <f>IF(VLOOKUP($B$2,Comparador!$A$9:$Y$17,3,FALSE)="Variable",IF(A268&lt;=12,N(VLOOKUP($B$2,Comparador!$A$9:$Y$17,14,FALSE)),N(VLOOKUP($B$2,Comparador!$A$9:$Y$17,14,FALSE))+0.01),N(VLOOKUP($B$2,Comparador!$A$9:$Y$17,14,FALSE)))</f>
        <v/>
      </c>
      <c r="E268" s="13">
        <f>IF(A268&gt;$E$2,0,-PMT(D268/12,$E$2,$E$3))</f>
        <v/>
      </c>
      <c r="F268" s="13">
        <f>IF(E268=0,0,C268*D268/12)</f>
        <v/>
      </c>
      <c r="G268" s="13">
        <f>E268-F268</f>
        <v/>
      </c>
      <c r="H268" s="13">
        <f>MAX(0,C268-G268)</f>
        <v/>
      </c>
      <c r="I268" s="15">
        <f>IF(AND(VLOOKUP($B$2,Comparador!$A$9:$Y$17,3,FALSE)="Variable",A268&gt;12),"Escenario Euríbor +1 p.p.","Tipo actual")</f>
        <v/>
      </c>
    </row>
    <row r="269">
      <c r="A269" s="15" t="n">
        <v>264</v>
      </c>
      <c r="B269" s="32">
        <f>EDATE(B268,1)</f>
        <v/>
      </c>
      <c r="C269" s="19">
        <f>H268</f>
        <v/>
      </c>
      <c r="D269" s="17">
        <f>IF(VLOOKUP($B$2,Comparador!$A$9:$Y$17,3,FALSE)="Variable",IF(A269&lt;=12,N(VLOOKUP($B$2,Comparador!$A$9:$Y$17,14,FALSE)),N(VLOOKUP($B$2,Comparador!$A$9:$Y$17,14,FALSE))+0.01),N(VLOOKUP($B$2,Comparador!$A$9:$Y$17,14,FALSE)))</f>
        <v/>
      </c>
      <c r="E269" s="19">
        <f>IF(A269&gt;$E$2,0,-PMT(D269/12,$E$2,$E$3))</f>
        <v/>
      </c>
      <c r="F269" s="19">
        <f>IF(E269=0,0,C269*D269/12)</f>
        <v/>
      </c>
      <c r="G269" s="19">
        <f>E269-F269</f>
        <v/>
      </c>
      <c r="H269" s="19">
        <f>MAX(0,C269-G269)</f>
        <v/>
      </c>
      <c r="I269" s="15">
        <f>IF(AND(VLOOKUP($B$2,Comparador!$A$9:$Y$17,3,FALSE)="Variable",A269&gt;12),"Escenario Euríbor +1 p.p.","Tipo actual")</f>
        <v/>
      </c>
    </row>
    <row r="270">
      <c r="A270" s="6" t="n">
        <v>265</v>
      </c>
      <c r="B270" s="31">
        <f>EDATE(B269,1)</f>
        <v/>
      </c>
      <c r="C270" s="13">
        <f>H269</f>
        <v/>
      </c>
      <c r="D270" s="9">
        <f>IF(VLOOKUP($B$2,Comparador!$A$9:$Y$17,3,FALSE)="Variable",IF(A270&lt;=12,N(VLOOKUP($B$2,Comparador!$A$9:$Y$17,14,FALSE)),N(VLOOKUP($B$2,Comparador!$A$9:$Y$17,14,FALSE))+0.01),N(VLOOKUP($B$2,Comparador!$A$9:$Y$17,14,FALSE)))</f>
        <v/>
      </c>
      <c r="E270" s="13">
        <f>IF(A270&gt;$E$2,0,-PMT(D270/12,$E$2,$E$3))</f>
        <v/>
      </c>
      <c r="F270" s="13">
        <f>IF(E270=0,0,C270*D270/12)</f>
        <v/>
      </c>
      <c r="G270" s="13">
        <f>E270-F270</f>
        <v/>
      </c>
      <c r="H270" s="13">
        <f>MAX(0,C270-G270)</f>
        <v/>
      </c>
      <c r="I270" s="15">
        <f>IF(AND(VLOOKUP($B$2,Comparador!$A$9:$Y$17,3,FALSE)="Variable",A270&gt;12),"Escenario Euríbor +1 p.p.","Tipo actual")</f>
        <v/>
      </c>
    </row>
    <row r="271">
      <c r="A271" s="15" t="n">
        <v>266</v>
      </c>
      <c r="B271" s="32">
        <f>EDATE(B270,1)</f>
        <v/>
      </c>
      <c r="C271" s="19">
        <f>H270</f>
        <v/>
      </c>
      <c r="D271" s="17">
        <f>IF(VLOOKUP($B$2,Comparador!$A$9:$Y$17,3,FALSE)="Variable",IF(A271&lt;=12,N(VLOOKUP($B$2,Comparador!$A$9:$Y$17,14,FALSE)),N(VLOOKUP($B$2,Comparador!$A$9:$Y$17,14,FALSE))+0.01),N(VLOOKUP($B$2,Comparador!$A$9:$Y$17,14,FALSE)))</f>
        <v/>
      </c>
      <c r="E271" s="19">
        <f>IF(A271&gt;$E$2,0,-PMT(D271/12,$E$2,$E$3))</f>
        <v/>
      </c>
      <c r="F271" s="19">
        <f>IF(E271=0,0,C271*D271/12)</f>
        <v/>
      </c>
      <c r="G271" s="19">
        <f>E271-F271</f>
        <v/>
      </c>
      <c r="H271" s="19">
        <f>MAX(0,C271-G271)</f>
        <v/>
      </c>
      <c r="I271" s="15">
        <f>IF(AND(VLOOKUP($B$2,Comparador!$A$9:$Y$17,3,FALSE)="Variable",A271&gt;12),"Escenario Euríbor +1 p.p.","Tipo actual")</f>
        <v/>
      </c>
    </row>
    <row r="272">
      <c r="A272" s="6" t="n">
        <v>267</v>
      </c>
      <c r="B272" s="31">
        <f>EDATE(B271,1)</f>
        <v/>
      </c>
      <c r="C272" s="13">
        <f>H271</f>
        <v/>
      </c>
      <c r="D272" s="9">
        <f>IF(VLOOKUP($B$2,Comparador!$A$9:$Y$17,3,FALSE)="Variable",IF(A272&lt;=12,N(VLOOKUP($B$2,Comparador!$A$9:$Y$17,14,FALSE)),N(VLOOKUP($B$2,Comparador!$A$9:$Y$17,14,FALSE))+0.01),N(VLOOKUP($B$2,Comparador!$A$9:$Y$17,14,FALSE)))</f>
        <v/>
      </c>
      <c r="E272" s="13">
        <f>IF(A272&gt;$E$2,0,-PMT(D272/12,$E$2,$E$3))</f>
        <v/>
      </c>
      <c r="F272" s="13">
        <f>IF(E272=0,0,C272*D272/12)</f>
        <v/>
      </c>
      <c r="G272" s="13">
        <f>E272-F272</f>
        <v/>
      </c>
      <c r="H272" s="13">
        <f>MAX(0,C272-G272)</f>
        <v/>
      </c>
      <c r="I272" s="15">
        <f>IF(AND(VLOOKUP($B$2,Comparador!$A$9:$Y$17,3,FALSE)="Variable",A272&gt;12),"Escenario Euríbor +1 p.p.","Tipo actual")</f>
        <v/>
      </c>
    </row>
    <row r="273">
      <c r="A273" s="15" t="n">
        <v>268</v>
      </c>
      <c r="B273" s="32">
        <f>EDATE(B272,1)</f>
        <v/>
      </c>
      <c r="C273" s="19">
        <f>H272</f>
        <v/>
      </c>
      <c r="D273" s="17">
        <f>IF(VLOOKUP($B$2,Comparador!$A$9:$Y$17,3,FALSE)="Variable",IF(A273&lt;=12,N(VLOOKUP($B$2,Comparador!$A$9:$Y$17,14,FALSE)),N(VLOOKUP($B$2,Comparador!$A$9:$Y$17,14,FALSE))+0.01),N(VLOOKUP($B$2,Comparador!$A$9:$Y$17,14,FALSE)))</f>
        <v/>
      </c>
      <c r="E273" s="19">
        <f>IF(A273&gt;$E$2,0,-PMT(D273/12,$E$2,$E$3))</f>
        <v/>
      </c>
      <c r="F273" s="19">
        <f>IF(E273=0,0,C273*D273/12)</f>
        <v/>
      </c>
      <c r="G273" s="19">
        <f>E273-F273</f>
        <v/>
      </c>
      <c r="H273" s="19">
        <f>MAX(0,C273-G273)</f>
        <v/>
      </c>
      <c r="I273" s="15">
        <f>IF(AND(VLOOKUP($B$2,Comparador!$A$9:$Y$17,3,FALSE)="Variable",A273&gt;12),"Escenario Euríbor +1 p.p.","Tipo actual")</f>
        <v/>
      </c>
    </row>
    <row r="274">
      <c r="A274" s="6" t="n">
        <v>269</v>
      </c>
      <c r="B274" s="31">
        <f>EDATE(B273,1)</f>
        <v/>
      </c>
      <c r="C274" s="13">
        <f>H273</f>
        <v/>
      </c>
      <c r="D274" s="9">
        <f>IF(VLOOKUP($B$2,Comparador!$A$9:$Y$17,3,FALSE)="Variable",IF(A274&lt;=12,N(VLOOKUP($B$2,Comparador!$A$9:$Y$17,14,FALSE)),N(VLOOKUP($B$2,Comparador!$A$9:$Y$17,14,FALSE))+0.01),N(VLOOKUP($B$2,Comparador!$A$9:$Y$17,14,FALSE)))</f>
        <v/>
      </c>
      <c r="E274" s="13">
        <f>IF(A274&gt;$E$2,0,-PMT(D274/12,$E$2,$E$3))</f>
        <v/>
      </c>
      <c r="F274" s="13">
        <f>IF(E274=0,0,C274*D274/12)</f>
        <v/>
      </c>
      <c r="G274" s="13">
        <f>E274-F274</f>
        <v/>
      </c>
      <c r="H274" s="13">
        <f>MAX(0,C274-G274)</f>
        <v/>
      </c>
      <c r="I274" s="15">
        <f>IF(AND(VLOOKUP($B$2,Comparador!$A$9:$Y$17,3,FALSE)="Variable",A274&gt;12),"Escenario Euríbor +1 p.p.","Tipo actual")</f>
        <v/>
      </c>
    </row>
    <row r="275">
      <c r="A275" s="15" t="n">
        <v>270</v>
      </c>
      <c r="B275" s="32">
        <f>EDATE(B274,1)</f>
        <v/>
      </c>
      <c r="C275" s="19">
        <f>H274</f>
        <v/>
      </c>
      <c r="D275" s="17">
        <f>IF(VLOOKUP($B$2,Comparador!$A$9:$Y$17,3,FALSE)="Variable",IF(A275&lt;=12,N(VLOOKUP($B$2,Comparador!$A$9:$Y$17,14,FALSE)),N(VLOOKUP($B$2,Comparador!$A$9:$Y$17,14,FALSE))+0.01),N(VLOOKUP($B$2,Comparador!$A$9:$Y$17,14,FALSE)))</f>
        <v/>
      </c>
      <c r="E275" s="19">
        <f>IF(A275&gt;$E$2,0,-PMT(D275/12,$E$2,$E$3))</f>
        <v/>
      </c>
      <c r="F275" s="19">
        <f>IF(E275=0,0,C275*D275/12)</f>
        <v/>
      </c>
      <c r="G275" s="19">
        <f>E275-F275</f>
        <v/>
      </c>
      <c r="H275" s="19">
        <f>MAX(0,C275-G275)</f>
        <v/>
      </c>
      <c r="I275" s="15">
        <f>IF(AND(VLOOKUP($B$2,Comparador!$A$9:$Y$17,3,FALSE)="Variable",A275&gt;12),"Escenario Euríbor +1 p.p.","Tipo actual")</f>
        <v/>
      </c>
    </row>
    <row r="276">
      <c r="A276" s="6" t="n">
        <v>271</v>
      </c>
      <c r="B276" s="31">
        <f>EDATE(B275,1)</f>
        <v/>
      </c>
      <c r="C276" s="13">
        <f>H275</f>
        <v/>
      </c>
      <c r="D276" s="9">
        <f>IF(VLOOKUP($B$2,Comparador!$A$9:$Y$17,3,FALSE)="Variable",IF(A276&lt;=12,N(VLOOKUP($B$2,Comparador!$A$9:$Y$17,14,FALSE)),N(VLOOKUP($B$2,Comparador!$A$9:$Y$17,14,FALSE))+0.01),N(VLOOKUP($B$2,Comparador!$A$9:$Y$17,14,FALSE)))</f>
        <v/>
      </c>
      <c r="E276" s="13">
        <f>IF(A276&gt;$E$2,0,-PMT(D276/12,$E$2,$E$3))</f>
        <v/>
      </c>
      <c r="F276" s="13">
        <f>IF(E276=0,0,C276*D276/12)</f>
        <v/>
      </c>
      <c r="G276" s="13">
        <f>E276-F276</f>
        <v/>
      </c>
      <c r="H276" s="13">
        <f>MAX(0,C276-G276)</f>
        <v/>
      </c>
      <c r="I276" s="15">
        <f>IF(AND(VLOOKUP($B$2,Comparador!$A$9:$Y$17,3,FALSE)="Variable",A276&gt;12),"Escenario Euríbor +1 p.p.","Tipo actual")</f>
        <v/>
      </c>
    </row>
    <row r="277">
      <c r="A277" s="15" t="n">
        <v>272</v>
      </c>
      <c r="B277" s="32">
        <f>EDATE(B276,1)</f>
        <v/>
      </c>
      <c r="C277" s="19">
        <f>H276</f>
        <v/>
      </c>
      <c r="D277" s="17">
        <f>IF(VLOOKUP($B$2,Comparador!$A$9:$Y$17,3,FALSE)="Variable",IF(A277&lt;=12,N(VLOOKUP($B$2,Comparador!$A$9:$Y$17,14,FALSE)),N(VLOOKUP($B$2,Comparador!$A$9:$Y$17,14,FALSE))+0.01),N(VLOOKUP($B$2,Comparador!$A$9:$Y$17,14,FALSE)))</f>
        <v/>
      </c>
      <c r="E277" s="19">
        <f>IF(A277&gt;$E$2,0,-PMT(D277/12,$E$2,$E$3))</f>
        <v/>
      </c>
      <c r="F277" s="19">
        <f>IF(E277=0,0,C277*D277/12)</f>
        <v/>
      </c>
      <c r="G277" s="19">
        <f>E277-F277</f>
        <v/>
      </c>
      <c r="H277" s="19">
        <f>MAX(0,C277-G277)</f>
        <v/>
      </c>
      <c r="I277" s="15">
        <f>IF(AND(VLOOKUP($B$2,Comparador!$A$9:$Y$17,3,FALSE)="Variable",A277&gt;12),"Escenario Euríbor +1 p.p.","Tipo actual")</f>
        <v/>
      </c>
    </row>
    <row r="278">
      <c r="A278" s="6" t="n">
        <v>273</v>
      </c>
      <c r="B278" s="31">
        <f>EDATE(B277,1)</f>
        <v/>
      </c>
      <c r="C278" s="13">
        <f>H277</f>
        <v/>
      </c>
      <c r="D278" s="9">
        <f>IF(VLOOKUP($B$2,Comparador!$A$9:$Y$17,3,FALSE)="Variable",IF(A278&lt;=12,N(VLOOKUP($B$2,Comparador!$A$9:$Y$17,14,FALSE)),N(VLOOKUP($B$2,Comparador!$A$9:$Y$17,14,FALSE))+0.01),N(VLOOKUP($B$2,Comparador!$A$9:$Y$17,14,FALSE)))</f>
        <v/>
      </c>
      <c r="E278" s="13">
        <f>IF(A278&gt;$E$2,0,-PMT(D278/12,$E$2,$E$3))</f>
        <v/>
      </c>
      <c r="F278" s="13">
        <f>IF(E278=0,0,C278*D278/12)</f>
        <v/>
      </c>
      <c r="G278" s="13">
        <f>E278-F278</f>
        <v/>
      </c>
      <c r="H278" s="13">
        <f>MAX(0,C278-G278)</f>
        <v/>
      </c>
      <c r="I278" s="15">
        <f>IF(AND(VLOOKUP($B$2,Comparador!$A$9:$Y$17,3,FALSE)="Variable",A278&gt;12),"Escenario Euríbor +1 p.p.","Tipo actual")</f>
        <v/>
      </c>
    </row>
    <row r="279">
      <c r="A279" s="15" t="n">
        <v>274</v>
      </c>
      <c r="B279" s="32">
        <f>EDATE(B278,1)</f>
        <v/>
      </c>
      <c r="C279" s="19">
        <f>H278</f>
        <v/>
      </c>
      <c r="D279" s="17">
        <f>IF(VLOOKUP($B$2,Comparador!$A$9:$Y$17,3,FALSE)="Variable",IF(A279&lt;=12,N(VLOOKUP($B$2,Comparador!$A$9:$Y$17,14,FALSE)),N(VLOOKUP($B$2,Comparador!$A$9:$Y$17,14,FALSE))+0.01),N(VLOOKUP($B$2,Comparador!$A$9:$Y$17,14,FALSE)))</f>
        <v/>
      </c>
      <c r="E279" s="19">
        <f>IF(A279&gt;$E$2,0,-PMT(D279/12,$E$2,$E$3))</f>
        <v/>
      </c>
      <c r="F279" s="19">
        <f>IF(E279=0,0,C279*D279/12)</f>
        <v/>
      </c>
      <c r="G279" s="19">
        <f>E279-F279</f>
        <v/>
      </c>
      <c r="H279" s="19">
        <f>MAX(0,C279-G279)</f>
        <v/>
      </c>
      <c r="I279" s="15">
        <f>IF(AND(VLOOKUP($B$2,Comparador!$A$9:$Y$17,3,FALSE)="Variable",A279&gt;12),"Escenario Euríbor +1 p.p.","Tipo actual")</f>
        <v/>
      </c>
    </row>
    <row r="280">
      <c r="A280" s="6" t="n">
        <v>275</v>
      </c>
      <c r="B280" s="31">
        <f>EDATE(B279,1)</f>
        <v/>
      </c>
      <c r="C280" s="13">
        <f>H279</f>
        <v/>
      </c>
      <c r="D280" s="9">
        <f>IF(VLOOKUP($B$2,Comparador!$A$9:$Y$17,3,FALSE)="Variable",IF(A280&lt;=12,N(VLOOKUP($B$2,Comparador!$A$9:$Y$17,14,FALSE)),N(VLOOKUP($B$2,Comparador!$A$9:$Y$17,14,FALSE))+0.01),N(VLOOKUP($B$2,Comparador!$A$9:$Y$17,14,FALSE)))</f>
        <v/>
      </c>
      <c r="E280" s="13">
        <f>IF(A280&gt;$E$2,0,-PMT(D280/12,$E$2,$E$3))</f>
        <v/>
      </c>
      <c r="F280" s="13">
        <f>IF(E280=0,0,C280*D280/12)</f>
        <v/>
      </c>
      <c r="G280" s="13">
        <f>E280-F280</f>
        <v/>
      </c>
      <c r="H280" s="13">
        <f>MAX(0,C280-G280)</f>
        <v/>
      </c>
      <c r="I280" s="15">
        <f>IF(AND(VLOOKUP($B$2,Comparador!$A$9:$Y$17,3,FALSE)="Variable",A280&gt;12),"Escenario Euríbor +1 p.p.","Tipo actual")</f>
        <v/>
      </c>
    </row>
    <row r="281">
      <c r="A281" s="15" t="n">
        <v>276</v>
      </c>
      <c r="B281" s="32">
        <f>EDATE(B280,1)</f>
        <v/>
      </c>
      <c r="C281" s="19">
        <f>H280</f>
        <v/>
      </c>
      <c r="D281" s="17">
        <f>IF(VLOOKUP($B$2,Comparador!$A$9:$Y$17,3,FALSE)="Variable",IF(A281&lt;=12,N(VLOOKUP($B$2,Comparador!$A$9:$Y$17,14,FALSE)),N(VLOOKUP($B$2,Comparador!$A$9:$Y$17,14,FALSE))+0.01),N(VLOOKUP($B$2,Comparador!$A$9:$Y$17,14,FALSE)))</f>
        <v/>
      </c>
      <c r="E281" s="19">
        <f>IF(A281&gt;$E$2,0,-PMT(D281/12,$E$2,$E$3))</f>
        <v/>
      </c>
      <c r="F281" s="19">
        <f>IF(E281=0,0,C281*D281/12)</f>
        <v/>
      </c>
      <c r="G281" s="19">
        <f>E281-F281</f>
        <v/>
      </c>
      <c r="H281" s="19">
        <f>MAX(0,C281-G281)</f>
        <v/>
      </c>
      <c r="I281" s="15">
        <f>IF(AND(VLOOKUP($B$2,Comparador!$A$9:$Y$17,3,FALSE)="Variable",A281&gt;12),"Escenario Euríbor +1 p.p.","Tipo actual")</f>
        <v/>
      </c>
    </row>
    <row r="282">
      <c r="A282" s="6" t="n">
        <v>277</v>
      </c>
      <c r="B282" s="31">
        <f>EDATE(B281,1)</f>
        <v/>
      </c>
      <c r="C282" s="13">
        <f>H281</f>
        <v/>
      </c>
      <c r="D282" s="9">
        <f>IF(VLOOKUP($B$2,Comparador!$A$9:$Y$17,3,FALSE)="Variable",IF(A282&lt;=12,N(VLOOKUP($B$2,Comparador!$A$9:$Y$17,14,FALSE)),N(VLOOKUP($B$2,Comparador!$A$9:$Y$17,14,FALSE))+0.01),N(VLOOKUP($B$2,Comparador!$A$9:$Y$17,14,FALSE)))</f>
        <v/>
      </c>
      <c r="E282" s="13">
        <f>IF(A282&gt;$E$2,0,-PMT(D282/12,$E$2,$E$3))</f>
        <v/>
      </c>
      <c r="F282" s="13">
        <f>IF(E282=0,0,C282*D282/12)</f>
        <v/>
      </c>
      <c r="G282" s="13">
        <f>E282-F282</f>
        <v/>
      </c>
      <c r="H282" s="13">
        <f>MAX(0,C282-G282)</f>
        <v/>
      </c>
      <c r="I282" s="15">
        <f>IF(AND(VLOOKUP($B$2,Comparador!$A$9:$Y$17,3,FALSE)="Variable",A282&gt;12),"Escenario Euríbor +1 p.p.","Tipo actual")</f>
        <v/>
      </c>
    </row>
    <row r="283">
      <c r="A283" s="15" t="n">
        <v>278</v>
      </c>
      <c r="B283" s="32">
        <f>EDATE(B282,1)</f>
        <v/>
      </c>
      <c r="C283" s="19">
        <f>H282</f>
        <v/>
      </c>
      <c r="D283" s="17">
        <f>IF(VLOOKUP($B$2,Comparador!$A$9:$Y$17,3,FALSE)="Variable",IF(A283&lt;=12,N(VLOOKUP($B$2,Comparador!$A$9:$Y$17,14,FALSE)),N(VLOOKUP($B$2,Comparador!$A$9:$Y$17,14,FALSE))+0.01),N(VLOOKUP($B$2,Comparador!$A$9:$Y$17,14,FALSE)))</f>
        <v/>
      </c>
      <c r="E283" s="19">
        <f>IF(A283&gt;$E$2,0,-PMT(D283/12,$E$2,$E$3))</f>
        <v/>
      </c>
      <c r="F283" s="19">
        <f>IF(E283=0,0,C283*D283/12)</f>
        <v/>
      </c>
      <c r="G283" s="19">
        <f>E283-F283</f>
        <v/>
      </c>
      <c r="H283" s="19">
        <f>MAX(0,C283-G283)</f>
        <v/>
      </c>
      <c r="I283" s="15">
        <f>IF(AND(VLOOKUP($B$2,Comparador!$A$9:$Y$17,3,FALSE)="Variable",A283&gt;12),"Escenario Euríbor +1 p.p.","Tipo actual")</f>
        <v/>
      </c>
    </row>
    <row r="284">
      <c r="A284" s="6" t="n">
        <v>279</v>
      </c>
      <c r="B284" s="31">
        <f>EDATE(B283,1)</f>
        <v/>
      </c>
      <c r="C284" s="13">
        <f>H283</f>
        <v/>
      </c>
      <c r="D284" s="9">
        <f>IF(VLOOKUP($B$2,Comparador!$A$9:$Y$17,3,FALSE)="Variable",IF(A284&lt;=12,N(VLOOKUP($B$2,Comparador!$A$9:$Y$17,14,FALSE)),N(VLOOKUP($B$2,Comparador!$A$9:$Y$17,14,FALSE))+0.01),N(VLOOKUP($B$2,Comparador!$A$9:$Y$17,14,FALSE)))</f>
        <v/>
      </c>
      <c r="E284" s="13">
        <f>IF(A284&gt;$E$2,0,-PMT(D284/12,$E$2,$E$3))</f>
        <v/>
      </c>
      <c r="F284" s="13">
        <f>IF(E284=0,0,C284*D284/12)</f>
        <v/>
      </c>
      <c r="G284" s="13">
        <f>E284-F284</f>
        <v/>
      </c>
      <c r="H284" s="13">
        <f>MAX(0,C284-G284)</f>
        <v/>
      </c>
      <c r="I284" s="15">
        <f>IF(AND(VLOOKUP($B$2,Comparador!$A$9:$Y$17,3,FALSE)="Variable",A284&gt;12),"Escenario Euríbor +1 p.p.","Tipo actual")</f>
        <v/>
      </c>
    </row>
    <row r="285">
      <c r="A285" s="15" t="n">
        <v>280</v>
      </c>
      <c r="B285" s="32">
        <f>EDATE(B284,1)</f>
        <v/>
      </c>
      <c r="C285" s="19">
        <f>H284</f>
        <v/>
      </c>
      <c r="D285" s="17">
        <f>IF(VLOOKUP($B$2,Comparador!$A$9:$Y$17,3,FALSE)="Variable",IF(A285&lt;=12,N(VLOOKUP($B$2,Comparador!$A$9:$Y$17,14,FALSE)),N(VLOOKUP($B$2,Comparador!$A$9:$Y$17,14,FALSE))+0.01),N(VLOOKUP($B$2,Comparador!$A$9:$Y$17,14,FALSE)))</f>
        <v/>
      </c>
      <c r="E285" s="19">
        <f>IF(A285&gt;$E$2,0,-PMT(D285/12,$E$2,$E$3))</f>
        <v/>
      </c>
      <c r="F285" s="19">
        <f>IF(E285=0,0,C285*D285/12)</f>
        <v/>
      </c>
      <c r="G285" s="19">
        <f>E285-F285</f>
        <v/>
      </c>
      <c r="H285" s="19">
        <f>MAX(0,C285-G285)</f>
        <v/>
      </c>
      <c r="I285" s="15">
        <f>IF(AND(VLOOKUP($B$2,Comparador!$A$9:$Y$17,3,FALSE)="Variable",A285&gt;12),"Escenario Euríbor +1 p.p.","Tipo actual")</f>
        <v/>
      </c>
    </row>
    <row r="286">
      <c r="A286" s="6" t="n">
        <v>281</v>
      </c>
      <c r="B286" s="31">
        <f>EDATE(B285,1)</f>
        <v/>
      </c>
      <c r="C286" s="13">
        <f>H285</f>
        <v/>
      </c>
      <c r="D286" s="9">
        <f>IF(VLOOKUP($B$2,Comparador!$A$9:$Y$17,3,FALSE)="Variable",IF(A286&lt;=12,N(VLOOKUP($B$2,Comparador!$A$9:$Y$17,14,FALSE)),N(VLOOKUP($B$2,Comparador!$A$9:$Y$17,14,FALSE))+0.01),N(VLOOKUP($B$2,Comparador!$A$9:$Y$17,14,FALSE)))</f>
        <v/>
      </c>
      <c r="E286" s="13">
        <f>IF(A286&gt;$E$2,0,-PMT(D286/12,$E$2,$E$3))</f>
        <v/>
      </c>
      <c r="F286" s="13">
        <f>IF(E286=0,0,C286*D286/12)</f>
        <v/>
      </c>
      <c r="G286" s="13">
        <f>E286-F286</f>
        <v/>
      </c>
      <c r="H286" s="13">
        <f>MAX(0,C286-G286)</f>
        <v/>
      </c>
      <c r="I286" s="15">
        <f>IF(AND(VLOOKUP($B$2,Comparador!$A$9:$Y$17,3,FALSE)="Variable",A286&gt;12),"Escenario Euríbor +1 p.p.","Tipo actual")</f>
        <v/>
      </c>
    </row>
    <row r="287">
      <c r="A287" s="15" t="n">
        <v>282</v>
      </c>
      <c r="B287" s="32">
        <f>EDATE(B286,1)</f>
        <v/>
      </c>
      <c r="C287" s="19">
        <f>H286</f>
        <v/>
      </c>
      <c r="D287" s="17">
        <f>IF(VLOOKUP($B$2,Comparador!$A$9:$Y$17,3,FALSE)="Variable",IF(A287&lt;=12,N(VLOOKUP($B$2,Comparador!$A$9:$Y$17,14,FALSE)),N(VLOOKUP($B$2,Comparador!$A$9:$Y$17,14,FALSE))+0.01),N(VLOOKUP($B$2,Comparador!$A$9:$Y$17,14,FALSE)))</f>
        <v/>
      </c>
      <c r="E287" s="19">
        <f>IF(A287&gt;$E$2,0,-PMT(D287/12,$E$2,$E$3))</f>
        <v/>
      </c>
      <c r="F287" s="19">
        <f>IF(E287=0,0,C287*D287/12)</f>
        <v/>
      </c>
      <c r="G287" s="19">
        <f>E287-F287</f>
        <v/>
      </c>
      <c r="H287" s="19">
        <f>MAX(0,C287-G287)</f>
        <v/>
      </c>
      <c r="I287" s="15">
        <f>IF(AND(VLOOKUP($B$2,Comparador!$A$9:$Y$17,3,FALSE)="Variable",A287&gt;12),"Escenario Euríbor +1 p.p.","Tipo actual")</f>
        <v/>
      </c>
    </row>
    <row r="288">
      <c r="A288" s="6" t="n">
        <v>283</v>
      </c>
      <c r="B288" s="31">
        <f>EDATE(B287,1)</f>
        <v/>
      </c>
      <c r="C288" s="13">
        <f>H287</f>
        <v/>
      </c>
      <c r="D288" s="9">
        <f>IF(VLOOKUP($B$2,Comparador!$A$9:$Y$17,3,FALSE)="Variable",IF(A288&lt;=12,N(VLOOKUP($B$2,Comparador!$A$9:$Y$17,14,FALSE)),N(VLOOKUP($B$2,Comparador!$A$9:$Y$17,14,FALSE))+0.01),N(VLOOKUP($B$2,Comparador!$A$9:$Y$17,14,FALSE)))</f>
        <v/>
      </c>
      <c r="E288" s="13">
        <f>IF(A288&gt;$E$2,0,-PMT(D288/12,$E$2,$E$3))</f>
        <v/>
      </c>
      <c r="F288" s="13">
        <f>IF(E288=0,0,C288*D288/12)</f>
        <v/>
      </c>
      <c r="G288" s="13">
        <f>E288-F288</f>
        <v/>
      </c>
      <c r="H288" s="13">
        <f>MAX(0,C288-G288)</f>
        <v/>
      </c>
      <c r="I288" s="15">
        <f>IF(AND(VLOOKUP($B$2,Comparador!$A$9:$Y$17,3,FALSE)="Variable",A288&gt;12),"Escenario Euríbor +1 p.p.","Tipo actual")</f>
        <v/>
      </c>
    </row>
    <row r="289">
      <c r="A289" s="15" t="n">
        <v>284</v>
      </c>
      <c r="B289" s="32">
        <f>EDATE(B288,1)</f>
        <v/>
      </c>
      <c r="C289" s="19">
        <f>H288</f>
        <v/>
      </c>
      <c r="D289" s="17">
        <f>IF(VLOOKUP($B$2,Comparador!$A$9:$Y$17,3,FALSE)="Variable",IF(A289&lt;=12,N(VLOOKUP($B$2,Comparador!$A$9:$Y$17,14,FALSE)),N(VLOOKUP($B$2,Comparador!$A$9:$Y$17,14,FALSE))+0.01),N(VLOOKUP($B$2,Comparador!$A$9:$Y$17,14,FALSE)))</f>
        <v/>
      </c>
      <c r="E289" s="19">
        <f>IF(A289&gt;$E$2,0,-PMT(D289/12,$E$2,$E$3))</f>
        <v/>
      </c>
      <c r="F289" s="19">
        <f>IF(E289=0,0,C289*D289/12)</f>
        <v/>
      </c>
      <c r="G289" s="19">
        <f>E289-F289</f>
        <v/>
      </c>
      <c r="H289" s="19">
        <f>MAX(0,C289-G289)</f>
        <v/>
      </c>
      <c r="I289" s="15">
        <f>IF(AND(VLOOKUP($B$2,Comparador!$A$9:$Y$17,3,FALSE)="Variable",A289&gt;12),"Escenario Euríbor +1 p.p.","Tipo actual")</f>
        <v/>
      </c>
    </row>
    <row r="290">
      <c r="A290" s="6" t="n">
        <v>285</v>
      </c>
      <c r="B290" s="31">
        <f>EDATE(B289,1)</f>
        <v/>
      </c>
      <c r="C290" s="13">
        <f>H289</f>
        <v/>
      </c>
      <c r="D290" s="9">
        <f>IF(VLOOKUP($B$2,Comparador!$A$9:$Y$17,3,FALSE)="Variable",IF(A290&lt;=12,N(VLOOKUP($B$2,Comparador!$A$9:$Y$17,14,FALSE)),N(VLOOKUP($B$2,Comparador!$A$9:$Y$17,14,FALSE))+0.01),N(VLOOKUP($B$2,Comparador!$A$9:$Y$17,14,FALSE)))</f>
        <v/>
      </c>
      <c r="E290" s="13">
        <f>IF(A290&gt;$E$2,0,-PMT(D290/12,$E$2,$E$3))</f>
        <v/>
      </c>
      <c r="F290" s="13">
        <f>IF(E290=0,0,C290*D290/12)</f>
        <v/>
      </c>
      <c r="G290" s="13">
        <f>E290-F290</f>
        <v/>
      </c>
      <c r="H290" s="13">
        <f>MAX(0,C290-G290)</f>
        <v/>
      </c>
      <c r="I290" s="15">
        <f>IF(AND(VLOOKUP($B$2,Comparador!$A$9:$Y$17,3,FALSE)="Variable",A290&gt;12),"Escenario Euríbor +1 p.p.","Tipo actual")</f>
        <v/>
      </c>
    </row>
    <row r="291">
      <c r="A291" s="15" t="n">
        <v>286</v>
      </c>
      <c r="B291" s="32">
        <f>EDATE(B290,1)</f>
        <v/>
      </c>
      <c r="C291" s="19">
        <f>H290</f>
        <v/>
      </c>
      <c r="D291" s="17">
        <f>IF(VLOOKUP($B$2,Comparador!$A$9:$Y$17,3,FALSE)="Variable",IF(A291&lt;=12,N(VLOOKUP($B$2,Comparador!$A$9:$Y$17,14,FALSE)),N(VLOOKUP($B$2,Comparador!$A$9:$Y$17,14,FALSE))+0.01),N(VLOOKUP($B$2,Comparador!$A$9:$Y$17,14,FALSE)))</f>
        <v/>
      </c>
      <c r="E291" s="19">
        <f>IF(A291&gt;$E$2,0,-PMT(D291/12,$E$2,$E$3))</f>
        <v/>
      </c>
      <c r="F291" s="19">
        <f>IF(E291=0,0,C291*D291/12)</f>
        <v/>
      </c>
      <c r="G291" s="19">
        <f>E291-F291</f>
        <v/>
      </c>
      <c r="H291" s="19">
        <f>MAX(0,C291-G291)</f>
        <v/>
      </c>
      <c r="I291" s="15">
        <f>IF(AND(VLOOKUP($B$2,Comparador!$A$9:$Y$17,3,FALSE)="Variable",A291&gt;12),"Escenario Euríbor +1 p.p.","Tipo actual")</f>
        <v/>
      </c>
    </row>
    <row r="292">
      <c r="A292" s="6" t="n">
        <v>287</v>
      </c>
      <c r="B292" s="31">
        <f>EDATE(B291,1)</f>
        <v/>
      </c>
      <c r="C292" s="13">
        <f>H291</f>
        <v/>
      </c>
      <c r="D292" s="9">
        <f>IF(VLOOKUP($B$2,Comparador!$A$9:$Y$17,3,FALSE)="Variable",IF(A292&lt;=12,N(VLOOKUP($B$2,Comparador!$A$9:$Y$17,14,FALSE)),N(VLOOKUP($B$2,Comparador!$A$9:$Y$17,14,FALSE))+0.01),N(VLOOKUP($B$2,Comparador!$A$9:$Y$17,14,FALSE)))</f>
        <v/>
      </c>
      <c r="E292" s="13">
        <f>IF(A292&gt;$E$2,0,-PMT(D292/12,$E$2,$E$3))</f>
        <v/>
      </c>
      <c r="F292" s="13">
        <f>IF(E292=0,0,C292*D292/12)</f>
        <v/>
      </c>
      <c r="G292" s="13">
        <f>E292-F292</f>
        <v/>
      </c>
      <c r="H292" s="13">
        <f>MAX(0,C292-G292)</f>
        <v/>
      </c>
      <c r="I292" s="15">
        <f>IF(AND(VLOOKUP($B$2,Comparador!$A$9:$Y$17,3,FALSE)="Variable",A292&gt;12),"Escenario Euríbor +1 p.p.","Tipo actual")</f>
        <v/>
      </c>
    </row>
    <row r="293">
      <c r="A293" s="15" t="n">
        <v>288</v>
      </c>
      <c r="B293" s="32">
        <f>EDATE(B292,1)</f>
        <v/>
      </c>
      <c r="C293" s="19">
        <f>H292</f>
        <v/>
      </c>
      <c r="D293" s="17">
        <f>IF(VLOOKUP($B$2,Comparador!$A$9:$Y$17,3,FALSE)="Variable",IF(A293&lt;=12,N(VLOOKUP($B$2,Comparador!$A$9:$Y$17,14,FALSE)),N(VLOOKUP($B$2,Comparador!$A$9:$Y$17,14,FALSE))+0.01),N(VLOOKUP($B$2,Comparador!$A$9:$Y$17,14,FALSE)))</f>
        <v/>
      </c>
      <c r="E293" s="19">
        <f>IF(A293&gt;$E$2,0,-PMT(D293/12,$E$2,$E$3))</f>
        <v/>
      </c>
      <c r="F293" s="19">
        <f>IF(E293=0,0,C293*D293/12)</f>
        <v/>
      </c>
      <c r="G293" s="19">
        <f>E293-F293</f>
        <v/>
      </c>
      <c r="H293" s="19">
        <f>MAX(0,C293-G293)</f>
        <v/>
      </c>
      <c r="I293" s="15">
        <f>IF(AND(VLOOKUP($B$2,Comparador!$A$9:$Y$17,3,FALSE)="Variable",A293&gt;12),"Escenario Euríbor +1 p.p.","Tipo actual")</f>
        <v/>
      </c>
    </row>
    <row r="294">
      <c r="A294" s="6" t="n">
        <v>289</v>
      </c>
      <c r="B294" s="31">
        <f>EDATE(B293,1)</f>
        <v/>
      </c>
      <c r="C294" s="13">
        <f>H293</f>
        <v/>
      </c>
      <c r="D294" s="9">
        <f>IF(VLOOKUP($B$2,Comparador!$A$9:$Y$17,3,FALSE)="Variable",IF(A294&lt;=12,N(VLOOKUP($B$2,Comparador!$A$9:$Y$17,14,FALSE)),N(VLOOKUP($B$2,Comparador!$A$9:$Y$17,14,FALSE))+0.01),N(VLOOKUP($B$2,Comparador!$A$9:$Y$17,14,FALSE)))</f>
        <v/>
      </c>
      <c r="E294" s="13">
        <f>IF(A294&gt;$E$2,0,-PMT(D294/12,$E$2,$E$3))</f>
        <v/>
      </c>
      <c r="F294" s="13">
        <f>IF(E294=0,0,C294*D294/12)</f>
        <v/>
      </c>
      <c r="G294" s="13">
        <f>E294-F294</f>
        <v/>
      </c>
      <c r="H294" s="13">
        <f>MAX(0,C294-G294)</f>
        <v/>
      </c>
      <c r="I294" s="15">
        <f>IF(AND(VLOOKUP($B$2,Comparador!$A$9:$Y$17,3,FALSE)="Variable",A294&gt;12),"Escenario Euríbor +1 p.p.","Tipo actual")</f>
        <v/>
      </c>
    </row>
    <row r="295">
      <c r="A295" s="15" t="n">
        <v>290</v>
      </c>
      <c r="B295" s="32">
        <f>EDATE(B294,1)</f>
        <v/>
      </c>
      <c r="C295" s="19">
        <f>H294</f>
        <v/>
      </c>
      <c r="D295" s="17">
        <f>IF(VLOOKUP($B$2,Comparador!$A$9:$Y$17,3,FALSE)="Variable",IF(A295&lt;=12,N(VLOOKUP($B$2,Comparador!$A$9:$Y$17,14,FALSE)),N(VLOOKUP($B$2,Comparador!$A$9:$Y$17,14,FALSE))+0.01),N(VLOOKUP($B$2,Comparador!$A$9:$Y$17,14,FALSE)))</f>
        <v/>
      </c>
      <c r="E295" s="19">
        <f>IF(A295&gt;$E$2,0,-PMT(D295/12,$E$2,$E$3))</f>
        <v/>
      </c>
      <c r="F295" s="19">
        <f>IF(E295=0,0,C295*D295/12)</f>
        <v/>
      </c>
      <c r="G295" s="19">
        <f>E295-F295</f>
        <v/>
      </c>
      <c r="H295" s="19">
        <f>MAX(0,C295-G295)</f>
        <v/>
      </c>
      <c r="I295" s="15">
        <f>IF(AND(VLOOKUP($B$2,Comparador!$A$9:$Y$17,3,FALSE)="Variable",A295&gt;12),"Escenario Euríbor +1 p.p.","Tipo actual")</f>
        <v/>
      </c>
    </row>
    <row r="296">
      <c r="A296" s="6" t="n">
        <v>291</v>
      </c>
      <c r="B296" s="31">
        <f>EDATE(B295,1)</f>
        <v/>
      </c>
      <c r="C296" s="13">
        <f>H295</f>
        <v/>
      </c>
      <c r="D296" s="9">
        <f>IF(VLOOKUP($B$2,Comparador!$A$9:$Y$17,3,FALSE)="Variable",IF(A296&lt;=12,N(VLOOKUP($B$2,Comparador!$A$9:$Y$17,14,FALSE)),N(VLOOKUP($B$2,Comparador!$A$9:$Y$17,14,FALSE))+0.01),N(VLOOKUP($B$2,Comparador!$A$9:$Y$17,14,FALSE)))</f>
        <v/>
      </c>
      <c r="E296" s="13">
        <f>IF(A296&gt;$E$2,0,-PMT(D296/12,$E$2,$E$3))</f>
        <v/>
      </c>
      <c r="F296" s="13">
        <f>IF(E296=0,0,C296*D296/12)</f>
        <v/>
      </c>
      <c r="G296" s="13">
        <f>E296-F296</f>
        <v/>
      </c>
      <c r="H296" s="13">
        <f>MAX(0,C296-G296)</f>
        <v/>
      </c>
      <c r="I296" s="15">
        <f>IF(AND(VLOOKUP($B$2,Comparador!$A$9:$Y$17,3,FALSE)="Variable",A296&gt;12),"Escenario Euríbor +1 p.p.","Tipo actual")</f>
        <v/>
      </c>
    </row>
    <row r="297">
      <c r="A297" s="15" t="n">
        <v>292</v>
      </c>
      <c r="B297" s="32">
        <f>EDATE(B296,1)</f>
        <v/>
      </c>
      <c r="C297" s="19">
        <f>H296</f>
        <v/>
      </c>
      <c r="D297" s="17">
        <f>IF(VLOOKUP($B$2,Comparador!$A$9:$Y$17,3,FALSE)="Variable",IF(A297&lt;=12,N(VLOOKUP($B$2,Comparador!$A$9:$Y$17,14,FALSE)),N(VLOOKUP($B$2,Comparador!$A$9:$Y$17,14,FALSE))+0.01),N(VLOOKUP($B$2,Comparador!$A$9:$Y$17,14,FALSE)))</f>
        <v/>
      </c>
      <c r="E297" s="19">
        <f>IF(A297&gt;$E$2,0,-PMT(D297/12,$E$2,$E$3))</f>
        <v/>
      </c>
      <c r="F297" s="19">
        <f>IF(E297=0,0,C297*D297/12)</f>
        <v/>
      </c>
      <c r="G297" s="19">
        <f>E297-F297</f>
        <v/>
      </c>
      <c r="H297" s="19">
        <f>MAX(0,C297-G297)</f>
        <v/>
      </c>
      <c r="I297" s="15">
        <f>IF(AND(VLOOKUP($B$2,Comparador!$A$9:$Y$17,3,FALSE)="Variable",A297&gt;12),"Escenario Euríbor +1 p.p.","Tipo actual")</f>
        <v/>
      </c>
    </row>
    <row r="298">
      <c r="A298" s="6" t="n">
        <v>293</v>
      </c>
      <c r="B298" s="31">
        <f>EDATE(B297,1)</f>
        <v/>
      </c>
      <c r="C298" s="13">
        <f>H297</f>
        <v/>
      </c>
      <c r="D298" s="9">
        <f>IF(VLOOKUP($B$2,Comparador!$A$9:$Y$17,3,FALSE)="Variable",IF(A298&lt;=12,N(VLOOKUP($B$2,Comparador!$A$9:$Y$17,14,FALSE)),N(VLOOKUP($B$2,Comparador!$A$9:$Y$17,14,FALSE))+0.01),N(VLOOKUP($B$2,Comparador!$A$9:$Y$17,14,FALSE)))</f>
        <v/>
      </c>
      <c r="E298" s="13">
        <f>IF(A298&gt;$E$2,0,-PMT(D298/12,$E$2,$E$3))</f>
        <v/>
      </c>
      <c r="F298" s="13">
        <f>IF(E298=0,0,C298*D298/12)</f>
        <v/>
      </c>
      <c r="G298" s="13">
        <f>E298-F298</f>
        <v/>
      </c>
      <c r="H298" s="13">
        <f>MAX(0,C298-G298)</f>
        <v/>
      </c>
      <c r="I298" s="15">
        <f>IF(AND(VLOOKUP($B$2,Comparador!$A$9:$Y$17,3,FALSE)="Variable",A298&gt;12),"Escenario Euríbor +1 p.p.","Tipo actual")</f>
        <v/>
      </c>
    </row>
    <row r="299">
      <c r="A299" s="15" t="n">
        <v>294</v>
      </c>
      <c r="B299" s="32">
        <f>EDATE(B298,1)</f>
        <v/>
      </c>
      <c r="C299" s="19">
        <f>H298</f>
        <v/>
      </c>
      <c r="D299" s="17">
        <f>IF(VLOOKUP($B$2,Comparador!$A$9:$Y$17,3,FALSE)="Variable",IF(A299&lt;=12,N(VLOOKUP($B$2,Comparador!$A$9:$Y$17,14,FALSE)),N(VLOOKUP($B$2,Comparador!$A$9:$Y$17,14,FALSE))+0.01),N(VLOOKUP($B$2,Comparador!$A$9:$Y$17,14,FALSE)))</f>
        <v/>
      </c>
      <c r="E299" s="19">
        <f>IF(A299&gt;$E$2,0,-PMT(D299/12,$E$2,$E$3))</f>
        <v/>
      </c>
      <c r="F299" s="19">
        <f>IF(E299=0,0,C299*D299/12)</f>
        <v/>
      </c>
      <c r="G299" s="19">
        <f>E299-F299</f>
        <v/>
      </c>
      <c r="H299" s="19">
        <f>MAX(0,C299-G299)</f>
        <v/>
      </c>
      <c r="I299" s="15">
        <f>IF(AND(VLOOKUP($B$2,Comparador!$A$9:$Y$17,3,FALSE)="Variable",A299&gt;12),"Escenario Euríbor +1 p.p.","Tipo actual")</f>
        <v/>
      </c>
    </row>
    <row r="300">
      <c r="A300" s="6" t="n">
        <v>295</v>
      </c>
      <c r="B300" s="31">
        <f>EDATE(B299,1)</f>
        <v/>
      </c>
      <c r="C300" s="13">
        <f>H299</f>
        <v/>
      </c>
      <c r="D300" s="9">
        <f>IF(VLOOKUP($B$2,Comparador!$A$9:$Y$17,3,FALSE)="Variable",IF(A300&lt;=12,N(VLOOKUP($B$2,Comparador!$A$9:$Y$17,14,FALSE)),N(VLOOKUP($B$2,Comparador!$A$9:$Y$17,14,FALSE))+0.01),N(VLOOKUP($B$2,Comparador!$A$9:$Y$17,14,FALSE)))</f>
        <v/>
      </c>
      <c r="E300" s="13">
        <f>IF(A300&gt;$E$2,0,-PMT(D300/12,$E$2,$E$3))</f>
        <v/>
      </c>
      <c r="F300" s="13">
        <f>IF(E300=0,0,C300*D300/12)</f>
        <v/>
      </c>
      <c r="G300" s="13">
        <f>E300-F300</f>
        <v/>
      </c>
      <c r="H300" s="13">
        <f>MAX(0,C300-G300)</f>
        <v/>
      </c>
      <c r="I300" s="15">
        <f>IF(AND(VLOOKUP($B$2,Comparador!$A$9:$Y$17,3,FALSE)="Variable",A300&gt;12),"Escenario Euríbor +1 p.p.","Tipo actual")</f>
        <v/>
      </c>
    </row>
    <row r="301">
      <c r="A301" s="15" t="n">
        <v>296</v>
      </c>
      <c r="B301" s="32">
        <f>EDATE(B300,1)</f>
        <v/>
      </c>
      <c r="C301" s="19">
        <f>H300</f>
        <v/>
      </c>
      <c r="D301" s="17">
        <f>IF(VLOOKUP($B$2,Comparador!$A$9:$Y$17,3,FALSE)="Variable",IF(A301&lt;=12,N(VLOOKUP($B$2,Comparador!$A$9:$Y$17,14,FALSE)),N(VLOOKUP($B$2,Comparador!$A$9:$Y$17,14,FALSE))+0.01),N(VLOOKUP($B$2,Comparador!$A$9:$Y$17,14,FALSE)))</f>
        <v/>
      </c>
      <c r="E301" s="19">
        <f>IF(A301&gt;$E$2,0,-PMT(D301/12,$E$2,$E$3))</f>
        <v/>
      </c>
      <c r="F301" s="19">
        <f>IF(E301=0,0,C301*D301/12)</f>
        <v/>
      </c>
      <c r="G301" s="19">
        <f>E301-F301</f>
        <v/>
      </c>
      <c r="H301" s="19">
        <f>MAX(0,C301-G301)</f>
        <v/>
      </c>
      <c r="I301" s="15">
        <f>IF(AND(VLOOKUP($B$2,Comparador!$A$9:$Y$17,3,FALSE)="Variable",A301&gt;12),"Escenario Euríbor +1 p.p.","Tipo actual")</f>
        <v/>
      </c>
    </row>
    <row r="302">
      <c r="A302" s="6" t="n">
        <v>297</v>
      </c>
      <c r="B302" s="31">
        <f>EDATE(B301,1)</f>
        <v/>
      </c>
      <c r="C302" s="13">
        <f>H301</f>
        <v/>
      </c>
      <c r="D302" s="9">
        <f>IF(VLOOKUP($B$2,Comparador!$A$9:$Y$17,3,FALSE)="Variable",IF(A302&lt;=12,N(VLOOKUP($B$2,Comparador!$A$9:$Y$17,14,FALSE)),N(VLOOKUP($B$2,Comparador!$A$9:$Y$17,14,FALSE))+0.01),N(VLOOKUP($B$2,Comparador!$A$9:$Y$17,14,FALSE)))</f>
        <v/>
      </c>
      <c r="E302" s="13">
        <f>IF(A302&gt;$E$2,0,-PMT(D302/12,$E$2,$E$3))</f>
        <v/>
      </c>
      <c r="F302" s="13">
        <f>IF(E302=0,0,C302*D302/12)</f>
        <v/>
      </c>
      <c r="G302" s="13">
        <f>E302-F302</f>
        <v/>
      </c>
      <c r="H302" s="13">
        <f>MAX(0,C302-G302)</f>
        <v/>
      </c>
      <c r="I302" s="15">
        <f>IF(AND(VLOOKUP($B$2,Comparador!$A$9:$Y$17,3,FALSE)="Variable",A302&gt;12),"Escenario Euríbor +1 p.p.","Tipo actual")</f>
        <v/>
      </c>
    </row>
    <row r="303">
      <c r="A303" s="15" t="n">
        <v>298</v>
      </c>
      <c r="B303" s="32">
        <f>EDATE(B302,1)</f>
        <v/>
      </c>
      <c r="C303" s="19">
        <f>H302</f>
        <v/>
      </c>
      <c r="D303" s="17">
        <f>IF(VLOOKUP($B$2,Comparador!$A$9:$Y$17,3,FALSE)="Variable",IF(A303&lt;=12,N(VLOOKUP($B$2,Comparador!$A$9:$Y$17,14,FALSE)),N(VLOOKUP($B$2,Comparador!$A$9:$Y$17,14,FALSE))+0.01),N(VLOOKUP($B$2,Comparador!$A$9:$Y$17,14,FALSE)))</f>
        <v/>
      </c>
      <c r="E303" s="19">
        <f>IF(A303&gt;$E$2,0,-PMT(D303/12,$E$2,$E$3))</f>
        <v/>
      </c>
      <c r="F303" s="19">
        <f>IF(E303=0,0,C303*D303/12)</f>
        <v/>
      </c>
      <c r="G303" s="19">
        <f>E303-F303</f>
        <v/>
      </c>
      <c r="H303" s="19">
        <f>MAX(0,C303-G303)</f>
        <v/>
      </c>
      <c r="I303" s="15">
        <f>IF(AND(VLOOKUP($B$2,Comparador!$A$9:$Y$17,3,FALSE)="Variable",A303&gt;12),"Escenario Euríbor +1 p.p.","Tipo actual")</f>
        <v/>
      </c>
    </row>
    <row r="304">
      <c r="A304" s="6" t="n">
        <v>299</v>
      </c>
      <c r="B304" s="31">
        <f>EDATE(B303,1)</f>
        <v/>
      </c>
      <c r="C304" s="13">
        <f>H303</f>
        <v/>
      </c>
      <c r="D304" s="9">
        <f>IF(VLOOKUP($B$2,Comparador!$A$9:$Y$17,3,FALSE)="Variable",IF(A304&lt;=12,N(VLOOKUP($B$2,Comparador!$A$9:$Y$17,14,FALSE)),N(VLOOKUP($B$2,Comparador!$A$9:$Y$17,14,FALSE))+0.01),N(VLOOKUP($B$2,Comparador!$A$9:$Y$17,14,FALSE)))</f>
        <v/>
      </c>
      <c r="E304" s="13">
        <f>IF(A304&gt;$E$2,0,-PMT(D304/12,$E$2,$E$3))</f>
        <v/>
      </c>
      <c r="F304" s="13">
        <f>IF(E304=0,0,C304*D304/12)</f>
        <v/>
      </c>
      <c r="G304" s="13">
        <f>E304-F304</f>
        <v/>
      </c>
      <c r="H304" s="13">
        <f>MAX(0,C304-G304)</f>
        <v/>
      </c>
      <c r="I304" s="15">
        <f>IF(AND(VLOOKUP($B$2,Comparador!$A$9:$Y$17,3,FALSE)="Variable",A304&gt;12),"Escenario Euríbor +1 p.p.","Tipo actual")</f>
        <v/>
      </c>
    </row>
    <row r="305">
      <c r="A305" s="15" t="n">
        <v>300</v>
      </c>
      <c r="B305" s="32">
        <f>EDATE(B304,1)</f>
        <v/>
      </c>
      <c r="C305" s="19">
        <f>H304</f>
        <v/>
      </c>
      <c r="D305" s="17">
        <f>IF(VLOOKUP($B$2,Comparador!$A$9:$Y$17,3,FALSE)="Variable",IF(A305&lt;=12,N(VLOOKUP($B$2,Comparador!$A$9:$Y$17,14,FALSE)),N(VLOOKUP($B$2,Comparador!$A$9:$Y$17,14,FALSE))+0.01),N(VLOOKUP($B$2,Comparador!$A$9:$Y$17,14,FALSE)))</f>
        <v/>
      </c>
      <c r="E305" s="19">
        <f>IF(A305&gt;$E$2,0,-PMT(D305/12,$E$2,$E$3))</f>
        <v/>
      </c>
      <c r="F305" s="19">
        <f>IF(E305=0,0,C305*D305/12)</f>
        <v/>
      </c>
      <c r="G305" s="19">
        <f>E305-F305</f>
        <v/>
      </c>
      <c r="H305" s="19">
        <f>MAX(0,C305-G305)</f>
        <v/>
      </c>
      <c r="I305" s="15">
        <f>IF(AND(VLOOKUP($B$2,Comparador!$A$9:$Y$17,3,FALSE)="Variable",A305&gt;12),"Escenario Euríbor +1 p.p.","Tipo actual")</f>
        <v/>
      </c>
    </row>
    <row r="306">
      <c r="A306" s="6" t="n">
        <v>301</v>
      </c>
      <c r="B306" s="31">
        <f>EDATE(B305,1)</f>
        <v/>
      </c>
      <c r="C306" s="13">
        <f>H305</f>
        <v/>
      </c>
      <c r="D306" s="9">
        <f>IF(VLOOKUP($B$2,Comparador!$A$9:$Y$17,3,FALSE)="Variable",IF(A306&lt;=12,N(VLOOKUP($B$2,Comparador!$A$9:$Y$17,14,FALSE)),N(VLOOKUP($B$2,Comparador!$A$9:$Y$17,14,FALSE))+0.01),N(VLOOKUP($B$2,Comparador!$A$9:$Y$17,14,FALSE)))</f>
        <v/>
      </c>
      <c r="E306" s="13">
        <f>IF(A306&gt;$E$2,0,-PMT(D306/12,$E$2,$E$3))</f>
        <v/>
      </c>
      <c r="F306" s="13">
        <f>IF(E306=0,0,C306*D306/12)</f>
        <v/>
      </c>
      <c r="G306" s="13">
        <f>E306-F306</f>
        <v/>
      </c>
      <c r="H306" s="13">
        <f>MAX(0,C306-G306)</f>
        <v/>
      </c>
      <c r="I306" s="15">
        <f>IF(AND(VLOOKUP($B$2,Comparador!$A$9:$Y$17,3,FALSE)="Variable",A306&gt;12),"Escenario Euríbor +1 p.p.","Tipo actual")</f>
        <v/>
      </c>
    </row>
    <row r="307">
      <c r="A307" s="15" t="n">
        <v>302</v>
      </c>
      <c r="B307" s="32">
        <f>EDATE(B306,1)</f>
        <v/>
      </c>
      <c r="C307" s="19">
        <f>H306</f>
        <v/>
      </c>
      <c r="D307" s="17">
        <f>IF(VLOOKUP($B$2,Comparador!$A$9:$Y$17,3,FALSE)="Variable",IF(A307&lt;=12,N(VLOOKUP($B$2,Comparador!$A$9:$Y$17,14,FALSE)),N(VLOOKUP($B$2,Comparador!$A$9:$Y$17,14,FALSE))+0.01),N(VLOOKUP($B$2,Comparador!$A$9:$Y$17,14,FALSE)))</f>
        <v/>
      </c>
      <c r="E307" s="19">
        <f>IF(A307&gt;$E$2,0,-PMT(D307/12,$E$2,$E$3))</f>
        <v/>
      </c>
      <c r="F307" s="19">
        <f>IF(E307=0,0,C307*D307/12)</f>
        <v/>
      </c>
      <c r="G307" s="19">
        <f>E307-F307</f>
        <v/>
      </c>
      <c r="H307" s="19">
        <f>MAX(0,C307-G307)</f>
        <v/>
      </c>
      <c r="I307" s="15">
        <f>IF(AND(VLOOKUP($B$2,Comparador!$A$9:$Y$17,3,FALSE)="Variable",A307&gt;12),"Escenario Euríbor +1 p.p.","Tipo actual")</f>
        <v/>
      </c>
    </row>
    <row r="308">
      <c r="A308" s="6" t="n">
        <v>303</v>
      </c>
      <c r="B308" s="31">
        <f>EDATE(B307,1)</f>
        <v/>
      </c>
      <c r="C308" s="13">
        <f>H307</f>
        <v/>
      </c>
      <c r="D308" s="9">
        <f>IF(VLOOKUP($B$2,Comparador!$A$9:$Y$17,3,FALSE)="Variable",IF(A308&lt;=12,N(VLOOKUP($B$2,Comparador!$A$9:$Y$17,14,FALSE)),N(VLOOKUP($B$2,Comparador!$A$9:$Y$17,14,FALSE))+0.01),N(VLOOKUP($B$2,Comparador!$A$9:$Y$17,14,FALSE)))</f>
        <v/>
      </c>
      <c r="E308" s="13">
        <f>IF(A308&gt;$E$2,0,-PMT(D308/12,$E$2,$E$3))</f>
        <v/>
      </c>
      <c r="F308" s="13">
        <f>IF(E308=0,0,C308*D308/12)</f>
        <v/>
      </c>
      <c r="G308" s="13">
        <f>E308-F308</f>
        <v/>
      </c>
      <c r="H308" s="13">
        <f>MAX(0,C308-G308)</f>
        <v/>
      </c>
      <c r="I308" s="15">
        <f>IF(AND(VLOOKUP($B$2,Comparador!$A$9:$Y$17,3,FALSE)="Variable",A308&gt;12),"Escenario Euríbor +1 p.p.","Tipo actual")</f>
        <v/>
      </c>
    </row>
    <row r="309">
      <c r="A309" s="15" t="n">
        <v>304</v>
      </c>
      <c r="B309" s="32">
        <f>EDATE(B308,1)</f>
        <v/>
      </c>
      <c r="C309" s="19">
        <f>H308</f>
        <v/>
      </c>
      <c r="D309" s="17">
        <f>IF(VLOOKUP($B$2,Comparador!$A$9:$Y$17,3,FALSE)="Variable",IF(A309&lt;=12,N(VLOOKUP($B$2,Comparador!$A$9:$Y$17,14,FALSE)),N(VLOOKUP($B$2,Comparador!$A$9:$Y$17,14,FALSE))+0.01),N(VLOOKUP($B$2,Comparador!$A$9:$Y$17,14,FALSE)))</f>
        <v/>
      </c>
      <c r="E309" s="19">
        <f>IF(A309&gt;$E$2,0,-PMT(D309/12,$E$2,$E$3))</f>
        <v/>
      </c>
      <c r="F309" s="19">
        <f>IF(E309=0,0,C309*D309/12)</f>
        <v/>
      </c>
      <c r="G309" s="19">
        <f>E309-F309</f>
        <v/>
      </c>
      <c r="H309" s="19">
        <f>MAX(0,C309-G309)</f>
        <v/>
      </c>
      <c r="I309" s="15">
        <f>IF(AND(VLOOKUP($B$2,Comparador!$A$9:$Y$17,3,FALSE)="Variable",A309&gt;12),"Escenario Euríbor +1 p.p.","Tipo actual")</f>
        <v/>
      </c>
    </row>
    <row r="310">
      <c r="A310" s="6" t="n">
        <v>305</v>
      </c>
      <c r="B310" s="31">
        <f>EDATE(B309,1)</f>
        <v/>
      </c>
      <c r="C310" s="13">
        <f>H309</f>
        <v/>
      </c>
      <c r="D310" s="9">
        <f>IF(VLOOKUP($B$2,Comparador!$A$9:$Y$17,3,FALSE)="Variable",IF(A310&lt;=12,N(VLOOKUP($B$2,Comparador!$A$9:$Y$17,14,FALSE)),N(VLOOKUP($B$2,Comparador!$A$9:$Y$17,14,FALSE))+0.01),N(VLOOKUP($B$2,Comparador!$A$9:$Y$17,14,FALSE)))</f>
        <v/>
      </c>
      <c r="E310" s="13">
        <f>IF(A310&gt;$E$2,0,-PMT(D310/12,$E$2,$E$3))</f>
        <v/>
      </c>
      <c r="F310" s="13">
        <f>IF(E310=0,0,C310*D310/12)</f>
        <v/>
      </c>
      <c r="G310" s="13">
        <f>E310-F310</f>
        <v/>
      </c>
      <c r="H310" s="13">
        <f>MAX(0,C310-G310)</f>
        <v/>
      </c>
      <c r="I310" s="15">
        <f>IF(AND(VLOOKUP($B$2,Comparador!$A$9:$Y$17,3,FALSE)="Variable",A310&gt;12),"Escenario Euríbor +1 p.p.","Tipo actual")</f>
        <v/>
      </c>
    </row>
    <row r="311">
      <c r="A311" s="15" t="n">
        <v>306</v>
      </c>
      <c r="B311" s="32">
        <f>EDATE(B310,1)</f>
        <v/>
      </c>
      <c r="C311" s="19">
        <f>H310</f>
        <v/>
      </c>
      <c r="D311" s="17">
        <f>IF(VLOOKUP($B$2,Comparador!$A$9:$Y$17,3,FALSE)="Variable",IF(A311&lt;=12,N(VLOOKUP($B$2,Comparador!$A$9:$Y$17,14,FALSE)),N(VLOOKUP($B$2,Comparador!$A$9:$Y$17,14,FALSE))+0.01),N(VLOOKUP($B$2,Comparador!$A$9:$Y$17,14,FALSE)))</f>
        <v/>
      </c>
      <c r="E311" s="19">
        <f>IF(A311&gt;$E$2,0,-PMT(D311/12,$E$2,$E$3))</f>
        <v/>
      </c>
      <c r="F311" s="19">
        <f>IF(E311=0,0,C311*D311/12)</f>
        <v/>
      </c>
      <c r="G311" s="19">
        <f>E311-F311</f>
        <v/>
      </c>
      <c r="H311" s="19">
        <f>MAX(0,C311-G311)</f>
        <v/>
      </c>
      <c r="I311" s="15">
        <f>IF(AND(VLOOKUP($B$2,Comparador!$A$9:$Y$17,3,FALSE)="Variable",A311&gt;12),"Escenario Euríbor +1 p.p.","Tipo actual")</f>
        <v/>
      </c>
    </row>
    <row r="312">
      <c r="A312" s="6" t="n">
        <v>307</v>
      </c>
      <c r="B312" s="31">
        <f>EDATE(B311,1)</f>
        <v/>
      </c>
      <c r="C312" s="13">
        <f>H311</f>
        <v/>
      </c>
      <c r="D312" s="9">
        <f>IF(VLOOKUP($B$2,Comparador!$A$9:$Y$17,3,FALSE)="Variable",IF(A312&lt;=12,N(VLOOKUP($B$2,Comparador!$A$9:$Y$17,14,FALSE)),N(VLOOKUP($B$2,Comparador!$A$9:$Y$17,14,FALSE))+0.01),N(VLOOKUP($B$2,Comparador!$A$9:$Y$17,14,FALSE)))</f>
        <v/>
      </c>
      <c r="E312" s="13">
        <f>IF(A312&gt;$E$2,0,-PMT(D312/12,$E$2,$E$3))</f>
        <v/>
      </c>
      <c r="F312" s="13">
        <f>IF(E312=0,0,C312*D312/12)</f>
        <v/>
      </c>
      <c r="G312" s="13">
        <f>E312-F312</f>
        <v/>
      </c>
      <c r="H312" s="13">
        <f>MAX(0,C312-G312)</f>
        <v/>
      </c>
      <c r="I312" s="15">
        <f>IF(AND(VLOOKUP($B$2,Comparador!$A$9:$Y$17,3,FALSE)="Variable",A312&gt;12),"Escenario Euríbor +1 p.p.","Tipo actual")</f>
        <v/>
      </c>
    </row>
    <row r="313">
      <c r="A313" s="15" t="n">
        <v>308</v>
      </c>
      <c r="B313" s="32">
        <f>EDATE(B312,1)</f>
        <v/>
      </c>
      <c r="C313" s="19">
        <f>H312</f>
        <v/>
      </c>
      <c r="D313" s="17">
        <f>IF(VLOOKUP($B$2,Comparador!$A$9:$Y$17,3,FALSE)="Variable",IF(A313&lt;=12,N(VLOOKUP($B$2,Comparador!$A$9:$Y$17,14,FALSE)),N(VLOOKUP($B$2,Comparador!$A$9:$Y$17,14,FALSE))+0.01),N(VLOOKUP($B$2,Comparador!$A$9:$Y$17,14,FALSE)))</f>
        <v/>
      </c>
      <c r="E313" s="19">
        <f>IF(A313&gt;$E$2,0,-PMT(D313/12,$E$2,$E$3))</f>
        <v/>
      </c>
      <c r="F313" s="19">
        <f>IF(E313=0,0,C313*D313/12)</f>
        <v/>
      </c>
      <c r="G313" s="19">
        <f>E313-F313</f>
        <v/>
      </c>
      <c r="H313" s="19">
        <f>MAX(0,C313-G313)</f>
        <v/>
      </c>
      <c r="I313" s="15">
        <f>IF(AND(VLOOKUP($B$2,Comparador!$A$9:$Y$17,3,FALSE)="Variable",A313&gt;12),"Escenario Euríbor +1 p.p.","Tipo actual")</f>
        <v/>
      </c>
    </row>
    <row r="314">
      <c r="A314" s="6" t="n">
        <v>309</v>
      </c>
      <c r="B314" s="31">
        <f>EDATE(B313,1)</f>
        <v/>
      </c>
      <c r="C314" s="13">
        <f>H313</f>
        <v/>
      </c>
      <c r="D314" s="9">
        <f>IF(VLOOKUP($B$2,Comparador!$A$9:$Y$17,3,FALSE)="Variable",IF(A314&lt;=12,N(VLOOKUP($B$2,Comparador!$A$9:$Y$17,14,FALSE)),N(VLOOKUP($B$2,Comparador!$A$9:$Y$17,14,FALSE))+0.01),N(VLOOKUP($B$2,Comparador!$A$9:$Y$17,14,FALSE)))</f>
        <v/>
      </c>
      <c r="E314" s="13">
        <f>IF(A314&gt;$E$2,0,-PMT(D314/12,$E$2,$E$3))</f>
        <v/>
      </c>
      <c r="F314" s="13">
        <f>IF(E314=0,0,C314*D314/12)</f>
        <v/>
      </c>
      <c r="G314" s="13">
        <f>E314-F314</f>
        <v/>
      </c>
      <c r="H314" s="13">
        <f>MAX(0,C314-G314)</f>
        <v/>
      </c>
      <c r="I314" s="15">
        <f>IF(AND(VLOOKUP($B$2,Comparador!$A$9:$Y$17,3,FALSE)="Variable",A314&gt;12),"Escenario Euríbor +1 p.p.","Tipo actual")</f>
        <v/>
      </c>
    </row>
    <row r="315">
      <c r="A315" s="15" t="n">
        <v>310</v>
      </c>
      <c r="B315" s="32">
        <f>EDATE(B314,1)</f>
        <v/>
      </c>
      <c r="C315" s="19">
        <f>H314</f>
        <v/>
      </c>
      <c r="D315" s="17">
        <f>IF(VLOOKUP($B$2,Comparador!$A$9:$Y$17,3,FALSE)="Variable",IF(A315&lt;=12,N(VLOOKUP($B$2,Comparador!$A$9:$Y$17,14,FALSE)),N(VLOOKUP($B$2,Comparador!$A$9:$Y$17,14,FALSE))+0.01),N(VLOOKUP($B$2,Comparador!$A$9:$Y$17,14,FALSE)))</f>
        <v/>
      </c>
      <c r="E315" s="19">
        <f>IF(A315&gt;$E$2,0,-PMT(D315/12,$E$2,$E$3))</f>
        <v/>
      </c>
      <c r="F315" s="19">
        <f>IF(E315=0,0,C315*D315/12)</f>
        <v/>
      </c>
      <c r="G315" s="19">
        <f>E315-F315</f>
        <v/>
      </c>
      <c r="H315" s="19">
        <f>MAX(0,C315-G315)</f>
        <v/>
      </c>
      <c r="I315" s="15">
        <f>IF(AND(VLOOKUP($B$2,Comparador!$A$9:$Y$17,3,FALSE)="Variable",A315&gt;12),"Escenario Euríbor +1 p.p.","Tipo actual")</f>
        <v/>
      </c>
    </row>
    <row r="316">
      <c r="A316" s="6" t="n">
        <v>311</v>
      </c>
      <c r="B316" s="31">
        <f>EDATE(B315,1)</f>
        <v/>
      </c>
      <c r="C316" s="13">
        <f>H315</f>
        <v/>
      </c>
      <c r="D316" s="9">
        <f>IF(VLOOKUP($B$2,Comparador!$A$9:$Y$17,3,FALSE)="Variable",IF(A316&lt;=12,N(VLOOKUP($B$2,Comparador!$A$9:$Y$17,14,FALSE)),N(VLOOKUP($B$2,Comparador!$A$9:$Y$17,14,FALSE))+0.01),N(VLOOKUP($B$2,Comparador!$A$9:$Y$17,14,FALSE)))</f>
        <v/>
      </c>
      <c r="E316" s="13">
        <f>IF(A316&gt;$E$2,0,-PMT(D316/12,$E$2,$E$3))</f>
        <v/>
      </c>
      <c r="F316" s="13">
        <f>IF(E316=0,0,C316*D316/12)</f>
        <v/>
      </c>
      <c r="G316" s="13">
        <f>E316-F316</f>
        <v/>
      </c>
      <c r="H316" s="13">
        <f>MAX(0,C316-G316)</f>
        <v/>
      </c>
      <c r="I316" s="15">
        <f>IF(AND(VLOOKUP($B$2,Comparador!$A$9:$Y$17,3,FALSE)="Variable",A316&gt;12),"Escenario Euríbor +1 p.p.","Tipo actual")</f>
        <v/>
      </c>
    </row>
    <row r="317">
      <c r="A317" s="15" t="n">
        <v>312</v>
      </c>
      <c r="B317" s="32">
        <f>EDATE(B316,1)</f>
        <v/>
      </c>
      <c r="C317" s="19">
        <f>H316</f>
        <v/>
      </c>
      <c r="D317" s="17">
        <f>IF(VLOOKUP($B$2,Comparador!$A$9:$Y$17,3,FALSE)="Variable",IF(A317&lt;=12,N(VLOOKUP($B$2,Comparador!$A$9:$Y$17,14,FALSE)),N(VLOOKUP($B$2,Comparador!$A$9:$Y$17,14,FALSE))+0.01),N(VLOOKUP($B$2,Comparador!$A$9:$Y$17,14,FALSE)))</f>
        <v/>
      </c>
      <c r="E317" s="19">
        <f>IF(A317&gt;$E$2,0,-PMT(D317/12,$E$2,$E$3))</f>
        <v/>
      </c>
      <c r="F317" s="19">
        <f>IF(E317=0,0,C317*D317/12)</f>
        <v/>
      </c>
      <c r="G317" s="19">
        <f>E317-F317</f>
        <v/>
      </c>
      <c r="H317" s="19">
        <f>MAX(0,C317-G317)</f>
        <v/>
      </c>
      <c r="I317" s="15">
        <f>IF(AND(VLOOKUP($B$2,Comparador!$A$9:$Y$17,3,FALSE)="Variable",A317&gt;12),"Escenario Euríbor +1 p.p.","Tipo actual")</f>
        <v/>
      </c>
    </row>
    <row r="318">
      <c r="A318" s="6" t="n">
        <v>313</v>
      </c>
      <c r="B318" s="31">
        <f>EDATE(B317,1)</f>
        <v/>
      </c>
      <c r="C318" s="13">
        <f>H317</f>
        <v/>
      </c>
      <c r="D318" s="9">
        <f>IF(VLOOKUP($B$2,Comparador!$A$9:$Y$17,3,FALSE)="Variable",IF(A318&lt;=12,N(VLOOKUP($B$2,Comparador!$A$9:$Y$17,14,FALSE)),N(VLOOKUP($B$2,Comparador!$A$9:$Y$17,14,FALSE))+0.01),N(VLOOKUP($B$2,Comparador!$A$9:$Y$17,14,FALSE)))</f>
        <v/>
      </c>
      <c r="E318" s="13">
        <f>IF(A318&gt;$E$2,0,-PMT(D318/12,$E$2,$E$3))</f>
        <v/>
      </c>
      <c r="F318" s="13">
        <f>IF(E318=0,0,C318*D318/12)</f>
        <v/>
      </c>
      <c r="G318" s="13">
        <f>E318-F318</f>
        <v/>
      </c>
      <c r="H318" s="13">
        <f>MAX(0,C318-G318)</f>
        <v/>
      </c>
      <c r="I318" s="15">
        <f>IF(AND(VLOOKUP($B$2,Comparador!$A$9:$Y$17,3,FALSE)="Variable",A318&gt;12),"Escenario Euríbor +1 p.p.","Tipo actual")</f>
        <v/>
      </c>
    </row>
    <row r="319">
      <c r="A319" s="15" t="n">
        <v>314</v>
      </c>
      <c r="B319" s="32">
        <f>EDATE(B318,1)</f>
        <v/>
      </c>
      <c r="C319" s="19">
        <f>H318</f>
        <v/>
      </c>
      <c r="D319" s="17">
        <f>IF(VLOOKUP($B$2,Comparador!$A$9:$Y$17,3,FALSE)="Variable",IF(A319&lt;=12,N(VLOOKUP($B$2,Comparador!$A$9:$Y$17,14,FALSE)),N(VLOOKUP($B$2,Comparador!$A$9:$Y$17,14,FALSE))+0.01),N(VLOOKUP($B$2,Comparador!$A$9:$Y$17,14,FALSE)))</f>
        <v/>
      </c>
      <c r="E319" s="19">
        <f>IF(A319&gt;$E$2,0,-PMT(D319/12,$E$2,$E$3))</f>
        <v/>
      </c>
      <c r="F319" s="19">
        <f>IF(E319=0,0,C319*D319/12)</f>
        <v/>
      </c>
      <c r="G319" s="19">
        <f>E319-F319</f>
        <v/>
      </c>
      <c r="H319" s="19">
        <f>MAX(0,C319-G319)</f>
        <v/>
      </c>
      <c r="I319" s="15">
        <f>IF(AND(VLOOKUP($B$2,Comparador!$A$9:$Y$17,3,FALSE)="Variable",A319&gt;12),"Escenario Euríbor +1 p.p.","Tipo actual")</f>
        <v/>
      </c>
    </row>
    <row r="320">
      <c r="A320" s="6" t="n">
        <v>315</v>
      </c>
      <c r="B320" s="31">
        <f>EDATE(B319,1)</f>
        <v/>
      </c>
      <c r="C320" s="13">
        <f>H319</f>
        <v/>
      </c>
      <c r="D320" s="9">
        <f>IF(VLOOKUP($B$2,Comparador!$A$9:$Y$17,3,FALSE)="Variable",IF(A320&lt;=12,N(VLOOKUP($B$2,Comparador!$A$9:$Y$17,14,FALSE)),N(VLOOKUP($B$2,Comparador!$A$9:$Y$17,14,FALSE))+0.01),N(VLOOKUP($B$2,Comparador!$A$9:$Y$17,14,FALSE)))</f>
        <v/>
      </c>
      <c r="E320" s="13">
        <f>IF(A320&gt;$E$2,0,-PMT(D320/12,$E$2,$E$3))</f>
        <v/>
      </c>
      <c r="F320" s="13">
        <f>IF(E320=0,0,C320*D320/12)</f>
        <v/>
      </c>
      <c r="G320" s="13">
        <f>E320-F320</f>
        <v/>
      </c>
      <c r="H320" s="13">
        <f>MAX(0,C320-G320)</f>
        <v/>
      </c>
      <c r="I320" s="15">
        <f>IF(AND(VLOOKUP($B$2,Comparador!$A$9:$Y$17,3,FALSE)="Variable",A320&gt;12),"Escenario Euríbor +1 p.p.","Tipo actual")</f>
        <v/>
      </c>
    </row>
    <row r="321">
      <c r="A321" s="15" t="n">
        <v>316</v>
      </c>
      <c r="B321" s="32">
        <f>EDATE(B320,1)</f>
        <v/>
      </c>
      <c r="C321" s="19">
        <f>H320</f>
        <v/>
      </c>
      <c r="D321" s="17">
        <f>IF(VLOOKUP($B$2,Comparador!$A$9:$Y$17,3,FALSE)="Variable",IF(A321&lt;=12,N(VLOOKUP($B$2,Comparador!$A$9:$Y$17,14,FALSE)),N(VLOOKUP($B$2,Comparador!$A$9:$Y$17,14,FALSE))+0.01),N(VLOOKUP($B$2,Comparador!$A$9:$Y$17,14,FALSE)))</f>
        <v/>
      </c>
      <c r="E321" s="19">
        <f>IF(A321&gt;$E$2,0,-PMT(D321/12,$E$2,$E$3))</f>
        <v/>
      </c>
      <c r="F321" s="19">
        <f>IF(E321=0,0,C321*D321/12)</f>
        <v/>
      </c>
      <c r="G321" s="19">
        <f>E321-F321</f>
        <v/>
      </c>
      <c r="H321" s="19">
        <f>MAX(0,C321-G321)</f>
        <v/>
      </c>
      <c r="I321" s="15">
        <f>IF(AND(VLOOKUP($B$2,Comparador!$A$9:$Y$17,3,FALSE)="Variable",A321&gt;12),"Escenario Euríbor +1 p.p.","Tipo actual")</f>
        <v/>
      </c>
    </row>
    <row r="322">
      <c r="A322" s="6" t="n">
        <v>317</v>
      </c>
      <c r="B322" s="31">
        <f>EDATE(B321,1)</f>
        <v/>
      </c>
      <c r="C322" s="13">
        <f>H321</f>
        <v/>
      </c>
      <c r="D322" s="9">
        <f>IF(VLOOKUP($B$2,Comparador!$A$9:$Y$17,3,FALSE)="Variable",IF(A322&lt;=12,N(VLOOKUP($B$2,Comparador!$A$9:$Y$17,14,FALSE)),N(VLOOKUP($B$2,Comparador!$A$9:$Y$17,14,FALSE))+0.01),N(VLOOKUP($B$2,Comparador!$A$9:$Y$17,14,FALSE)))</f>
        <v/>
      </c>
      <c r="E322" s="13">
        <f>IF(A322&gt;$E$2,0,-PMT(D322/12,$E$2,$E$3))</f>
        <v/>
      </c>
      <c r="F322" s="13">
        <f>IF(E322=0,0,C322*D322/12)</f>
        <v/>
      </c>
      <c r="G322" s="13">
        <f>E322-F322</f>
        <v/>
      </c>
      <c r="H322" s="13">
        <f>MAX(0,C322-G322)</f>
        <v/>
      </c>
      <c r="I322" s="15">
        <f>IF(AND(VLOOKUP($B$2,Comparador!$A$9:$Y$17,3,FALSE)="Variable",A322&gt;12),"Escenario Euríbor +1 p.p.","Tipo actual")</f>
        <v/>
      </c>
    </row>
    <row r="323">
      <c r="A323" s="15" t="n">
        <v>318</v>
      </c>
      <c r="B323" s="32">
        <f>EDATE(B322,1)</f>
        <v/>
      </c>
      <c r="C323" s="19">
        <f>H322</f>
        <v/>
      </c>
      <c r="D323" s="17">
        <f>IF(VLOOKUP($B$2,Comparador!$A$9:$Y$17,3,FALSE)="Variable",IF(A323&lt;=12,N(VLOOKUP($B$2,Comparador!$A$9:$Y$17,14,FALSE)),N(VLOOKUP($B$2,Comparador!$A$9:$Y$17,14,FALSE))+0.01),N(VLOOKUP($B$2,Comparador!$A$9:$Y$17,14,FALSE)))</f>
        <v/>
      </c>
      <c r="E323" s="19">
        <f>IF(A323&gt;$E$2,0,-PMT(D323/12,$E$2,$E$3))</f>
        <v/>
      </c>
      <c r="F323" s="19">
        <f>IF(E323=0,0,C323*D323/12)</f>
        <v/>
      </c>
      <c r="G323" s="19">
        <f>E323-F323</f>
        <v/>
      </c>
      <c r="H323" s="19">
        <f>MAX(0,C323-G323)</f>
        <v/>
      </c>
      <c r="I323" s="15">
        <f>IF(AND(VLOOKUP($B$2,Comparador!$A$9:$Y$17,3,FALSE)="Variable",A323&gt;12),"Escenario Euríbor +1 p.p.","Tipo actual")</f>
        <v/>
      </c>
    </row>
    <row r="324">
      <c r="A324" s="6" t="n">
        <v>319</v>
      </c>
      <c r="B324" s="31">
        <f>EDATE(B323,1)</f>
        <v/>
      </c>
      <c r="C324" s="13">
        <f>H323</f>
        <v/>
      </c>
      <c r="D324" s="9">
        <f>IF(VLOOKUP($B$2,Comparador!$A$9:$Y$17,3,FALSE)="Variable",IF(A324&lt;=12,N(VLOOKUP($B$2,Comparador!$A$9:$Y$17,14,FALSE)),N(VLOOKUP($B$2,Comparador!$A$9:$Y$17,14,FALSE))+0.01),N(VLOOKUP($B$2,Comparador!$A$9:$Y$17,14,FALSE)))</f>
        <v/>
      </c>
      <c r="E324" s="13">
        <f>IF(A324&gt;$E$2,0,-PMT(D324/12,$E$2,$E$3))</f>
        <v/>
      </c>
      <c r="F324" s="13">
        <f>IF(E324=0,0,C324*D324/12)</f>
        <v/>
      </c>
      <c r="G324" s="13">
        <f>E324-F324</f>
        <v/>
      </c>
      <c r="H324" s="13">
        <f>MAX(0,C324-G324)</f>
        <v/>
      </c>
      <c r="I324" s="15">
        <f>IF(AND(VLOOKUP($B$2,Comparador!$A$9:$Y$17,3,FALSE)="Variable",A324&gt;12),"Escenario Euríbor +1 p.p.","Tipo actual")</f>
        <v/>
      </c>
    </row>
    <row r="325">
      <c r="A325" s="15" t="n">
        <v>320</v>
      </c>
      <c r="B325" s="32">
        <f>EDATE(B324,1)</f>
        <v/>
      </c>
      <c r="C325" s="19">
        <f>H324</f>
        <v/>
      </c>
      <c r="D325" s="17">
        <f>IF(VLOOKUP($B$2,Comparador!$A$9:$Y$17,3,FALSE)="Variable",IF(A325&lt;=12,N(VLOOKUP($B$2,Comparador!$A$9:$Y$17,14,FALSE)),N(VLOOKUP($B$2,Comparador!$A$9:$Y$17,14,FALSE))+0.01),N(VLOOKUP($B$2,Comparador!$A$9:$Y$17,14,FALSE)))</f>
        <v/>
      </c>
      <c r="E325" s="19">
        <f>IF(A325&gt;$E$2,0,-PMT(D325/12,$E$2,$E$3))</f>
        <v/>
      </c>
      <c r="F325" s="19">
        <f>IF(E325=0,0,C325*D325/12)</f>
        <v/>
      </c>
      <c r="G325" s="19">
        <f>E325-F325</f>
        <v/>
      </c>
      <c r="H325" s="19">
        <f>MAX(0,C325-G325)</f>
        <v/>
      </c>
      <c r="I325" s="15">
        <f>IF(AND(VLOOKUP($B$2,Comparador!$A$9:$Y$17,3,FALSE)="Variable",A325&gt;12),"Escenario Euríbor +1 p.p.","Tipo actual")</f>
        <v/>
      </c>
    </row>
    <row r="326">
      <c r="A326" s="6" t="n">
        <v>321</v>
      </c>
      <c r="B326" s="31">
        <f>EDATE(B325,1)</f>
        <v/>
      </c>
      <c r="C326" s="13">
        <f>H325</f>
        <v/>
      </c>
      <c r="D326" s="9">
        <f>IF(VLOOKUP($B$2,Comparador!$A$9:$Y$17,3,FALSE)="Variable",IF(A326&lt;=12,N(VLOOKUP($B$2,Comparador!$A$9:$Y$17,14,FALSE)),N(VLOOKUP($B$2,Comparador!$A$9:$Y$17,14,FALSE))+0.01),N(VLOOKUP($B$2,Comparador!$A$9:$Y$17,14,FALSE)))</f>
        <v/>
      </c>
      <c r="E326" s="13">
        <f>IF(A326&gt;$E$2,0,-PMT(D326/12,$E$2,$E$3))</f>
        <v/>
      </c>
      <c r="F326" s="13">
        <f>IF(E326=0,0,C326*D326/12)</f>
        <v/>
      </c>
      <c r="G326" s="13">
        <f>E326-F326</f>
        <v/>
      </c>
      <c r="H326" s="13">
        <f>MAX(0,C326-G326)</f>
        <v/>
      </c>
      <c r="I326" s="15">
        <f>IF(AND(VLOOKUP($B$2,Comparador!$A$9:$Y$17,3,FALSE)="Variable",A326&gt;12),"Escenario Euríbor +1 p.p.","Tipo actual")</f>
        <v/>
      </c>
    </row>
    <row r="327">
      <c r="A327" s="15" t="n">
        <v>322</v>
      </c>
      <c r="B327" s="32">
        <f>EDATE(B326,1)</f>
        <v/>
      </c>
      <c r="C327" s="19">
        <f>H326</f>
        <v/>
      </c>
      <c r="D327" s="17">
        <f>IF(VLOOKUP($B$2,Comparador!$A$9:$Y$17,3,FALSE)="Variable",IF(A327&lt;=12,N(VLOOKUP($B$2,Comparador!$A$9:$Y$17,14,FALSE)),N(VLOOKUP($B$2,Comparador!$A$9:$Y$17,14,FALSE))+0.01),N(VLOOKUP($B$2,Comparador!$A$9:$Y$17,14,FALSE)))</f>
        <v/>
      </c>
      <c r="E327" s="19">
        <f>IF(A327&gt;$E$2,0,-PMT(D327/12,$E$2,$E$3))</f>
        <v/>
      </c>
      <c r="F327" s="19">
        <f>IF(E327=0,0,C327*D327/12)</f>
        <v/>
      </c>
      <c r="G327" s="19">
        <f>E327-F327</f>
        <v/>
      </c>
      <c r="H327" s="19">
        <f>MAX(0,C327-G327)</f>
        <v/>
      </c>
      <c r="I327" s="15">
        <f>IF(AND(VLOOKUP($B$2,Comparador!$A$9:$Y$17,3,FALSE)="Variable",A327&gt;12),"Escenario Euríbor +1 p.p.","Tipo actual")</f>
        <v/>
      </c>
    </row>
    <row r="328">
      <c r="A328" s="6" t="n">
        <v>323</v>
      </c>
      <c r="B328" s="31">
        <f>EDATE(B327,1)</f>
        <v/>
      </c>
      <c r="C328" s="13">
        <f>H327</f>
        <v/>
      </c>
      <c r="D328" s="9">
        <f>IF(VLOOKUP($B$2,Comparador!$A$9:$Y$17,3,FALSE)="Variable",IF(A328&lt;=12,N(VLOOKUP($B$2,Comparador!$A$9:$Y$17,14,FALSE)),N(VLOOKUP($B$2,Comparador!$A$9:$Y$17,14,FALSE))+0.01),N(VLOOKUP($B$2,Comparador!$A$9:$Y$17,14,FALSE)))</f>
        <v/>
      </c>
      <c r="E328" s="13">
        <f>IF(A328&gt;$E$2,0,-PMT(D328/12,$E$2,$E$3))</f>
        <v/>
      </c>
      <c r="F328" s="13">
        <f>IF(E328=0,0,C328*D328/12)</f>
        <v/>
      </c>
      <c r="G328" s="13">
        <f>E328-F328</f>
        <v/>
      </c>
      <c r="H328" s="13">
        <f>MAX(0,C328-G328)</f>
        <v/>
      </c>
      <c r="I328" s="15">
        <f>IF(AND(VLOOKUP($B$2,Comparador!$A$9:$Y$17,3,FALSE)="Variable",A328&gt;12),"Escenario Euríbor +1 p.p.","Tipo actual")</f>
        <v/>
      </c>
    </row>
    <row r="329">
      <c r="A329" s="15" t="n">
        <v>324</v>
      </c>
      <c r="B329" s="32">
        <f>EDATE(B328,1)</f>
        <v/>
      </c>
      <c r="C329" s="19">
        <f>H328</f>
        <v/>
      </c>
      <c r="D329" s="17">
        <f>IF(VLOOKUP($B$2,Comparador!$A$9:$Y$17,3,FALSE)="Variable",IF(A329&lt;=12,N(VLOOKUP($B$2,Comparador!$A$9:$Y$17,14,FALSE)),N(VLOOKUP($B$2,Comparador!$A$9:$Y$17,14,FALSE))+0.01),N(VLOOKUP($B$2,Comparador!$A$9:$Y$17,14,FALSE)))</f>
        <v/>
      </c>
      <c r="E329" s="19">
        <f>IF(A329&gt;$E$2,0,-PMT(D329/12,$E$2,$E$3))</f>
        <v/>
      </c>
      <c r="F329" s="19">
        <f>IF(E329=0,0,C329*D329/12)</f>
        <v/>
      </c>
      <c r="G329" s="19">
        <f>E329-F329</f>
        <v/>
      </c>
      <c r="H329" s="19">
        <f>MAX(0,C329-G329)</f>
        <v/>
      </c>
      <c r="I329" s="15">
        <f>IF(AND(VLOOKUP($B$2,Comparador!$A$9:$Y$17,3,FALSE)="Variable",A329&gt;12),"Escenario Euríbor +1 p.p.","Tipo actual")</f>
        <v/>
      </c>
    </row>
    <row r="330">
      <c r="A330" s="6" t="n">
        <v>325</v>
      </c>
      <c r="B330" s="31">
        <f>EDATE(B329,1)</f>
        <v/>
      </c>
      <c r="C330" s="13">
        <f>H329</f>
        <v/>
      </c>
      <c r="D330" s="9">
        <f>IF(VLOOKUP($B$2,Comparador!$A$9:$Y$17,3,FALSE)="Variable",IF(A330&lt;=12,N(VLOOKUP($B$2,Comparador!$A$9:$Y$17,14,FALSE)),N(VLOOKUP($B$2,Comparador!$A$9:$Y$17,14,FALSE))+0.01),N(VLOOKUP($B$2,Comparador!$A$9:$Y$17,14,FALSE)))</f>
        <v/>
      </c>
      <c r="E330" s="13">
        <f>IF(A330&gt;$E$2,0,-PMT(D330/12,$E$2,$E$3))</f>
        <v/>
      </c>
      <c r="F330" s="13">
        <f>IF(E330=0,0,C330*D330/12)</f>
        <v/>
      </c>
      <c r="G330" s="13">
        <f>E330-F330</f>
        <v/>
      </c>
      <c r="H330" s="13">
        <f>MAX(0,C330-G330)</f>
        <v/>
      </c>
      <c r="I330" s="15">
        <f>IF(AND(VLOOKUP($B$2,Comparador!$A$9:$Y$17,3,FALSE)="Variable",A330&gt;12),"Escenario Euríbor +1 p.p.","Tipo actual")</f>
        <v/>
      </c>
    </row>
    <row r="331">
      <c r="A331" s="15" t="n">
        <v>326</v>
      </c>
      <c r="B331" s="32">
        <f>EDATE(B330,1)</f>
        <v/>
      </c>
      <c r="C331" s="19">
        <f>H330</f>
        <v/>
      </c>
      <c r="D331" s="17">
        <f>IF(VLOOKUP($B$2,Comparador!$A$9:$Y$17,3,FALSE)="Variable",IF(A331&lt;=12,N(VLOOKUP($B$2,Comparador!$A$9:$Y$17,14,FALSE)),N(VLOOKUP($B$2,Comparador!$A$9:$Y$17,14,FALSE))+0.01),N(VLOOKUP($B$2,Comparador!$A$9:$Y$17,14,FALSE)))</f>
        <v/>
      </c>
      <c r="E331" s="19">
        <f>IF(A331&gt;$E$2,0,-PMT(D331/12,$E$2,$E$3))</f>
        <v/>
      </c>
      <c r="F331" s="19">
        <f>IF(E331=0,0,C331*D331/12)</f>
        <v/>
      </c>
      <c r="G331" s="19">
        <f>E331-F331</f>
        <v/>
      </c>
      <c r="H331" s="19">
        <f>MAX(0,C331-G331)</f>
        <v/>
      </c>
      <c r="I331" s="15">
        <f>IF(AND(VLOOKUP($B$2,Comparador!$A$9:$Y$17,3,FALSE)="Variable",A331&gt;12),"Escenario Euríbor +1 p.p.","Tipo actual")</f>
        <v/>
      </c>
    </row>
    <row r="332">
      <c r="A332" s="6" t="n">
        <v>327</v>
      </c>
      <c r="B332" s="31">
        <f>EDATE(B331,1)</f>
        <v/>
      </c>
      <c r="C332" s="13">
        <f>H331</f>
        <v/>
      </c>
      <c r="D332" s="9">
        <f>IF(VLOOKUP($B$2,Comparador!$A$9:$Y$17,3,FALSE)="Variable",IF(A332&lt;=12,N(VLOOKUP($B$2,Comparador!$A$9:$Y$17,14,FALSE)),N(VLOOKUP($B$2,Comparador!$A$9:$Y$17,14,FALSE))+0.01),N(VLOOKUP($B$2,Comparador!$A$9:$Y$17,14,FALSE)))</f>
        <v/>
      </c>
      <c r="E332" s="13">
        <f>IF(A332&gt;$E$2,0,-PMT(D332/12,$E$2,$E$3))</f>
        <v/>
      </c>
      <c r="F332" s="13">
        <f>IF(E332=0,0,C332*D332/12)</f>
        <v/>
      </c>
      <c r="G332" s="13">
        <f>E332-F332</f>
        <v/>
      </c>
      <c r="H332" s="13">
        <f>MAX(0,C332-G332)</f>
        <v/>
      </c>
      <c r="I332" s="15">
        <f>IF(AND(VLOOKUP($B$2,Comparador!$A$9:$Y$17,3,FALSE)="Variable",A332&gt;12),"Escenario Euríbor +1 p.p.","Tipo actual")</f>
        <v/>
      </c>
    </row>
    <row r="333">
      <c r="A333" s="15" t="n">
        <v>328</v>
      </c>
      <c r="B333" s="32">
        <f>EDATE(B332,1)</f>
        <v/>
      </c>
      <c r="C333" s="19">
        <f>H332</f>
        <v/>
      </c>
      <c r="D333" s="17">
        <f>IF(VLOOKUP($B$2,Comparador!$A$9:$Y$17,3,FALSE)="Variable",IF(A333&lt;=12,N(VLOOKUP($B$2,Comparador!$A$9:$Y$17,14,FALSE)),N(VLOOKUP($B$2,Comparador!$A$9:$Y$17,14,FALSE))+0.01),N(VLOOKUP($B$2,Comparador!$A$9:$Y$17,14,FALSE)))</f>
        <v/>
      </c>
      <c r="E333" s="19">
        <f>IF(A333&gt;$E$2,0,-PMT(D333/12,$E$2,$E$3))</f>
        <v/>
      </c>
      <c r="F333" s="19">
        <f>IF(E333=0,0,C333*D333/12)</f>
        <v/>
      </c>
      <c r="G333" s="19">
        <f>E333-F333</f>
        <v/>
      </c>
      <c r="H333" s="19">
        <f>MAX(0,C333-G333)</f>
        <v/>
      </c>
      <c r="I333" s="15">
        <f>IF(AND(VLOOKUP($B$2,Comparador!$A$9:$Y$17,3,FALSE)="Variable",A333&gt;12),"Escenario Euríbor +1 p.p.","Tipo actual")</f>
        <v/>
      </c>
    </row>
    <row r="334">
      <c r="A334" s="6" t="n">
        <v>329</v>
      </c>
      <c r="B334" s="31">
        <f>EDATE(B333,1)</f>
        <v/>
      </c>
      <c r="C334" s="13">
        <f>H333</f>
        <v/>
      </c>
      <c r="D334" s="9">
        <f>IF(VLOOKUP($B$2,Comparador!$A$9:$Y$17,3,FALSE)="Variable",IF(A334&lt;=12,N(VLOOKUP($B$2,Comparador!$A$9:$Y$17,14,FALSE)),N(VLOOKUP($B$2,Comparador!$A$9:$Y$17,14,FALSE))+0.01),N(VLOOKUP($B$2,Comparador!$A$9:$Y$17,14,FALSE)))</f>
        <v/>
      </c>
      <c r="E334" s="13">
        <f>IF(A334&gt;$E$2,0,-PMT(D334/12,$E$2,$E$3))</f>
        <v/>
      </c>
      <c r="F334" s="13">
        <f>IF(E334=0,0,C334*D334/12)</f>
        <v/>
      </c>
      <c r="G334" s="13">
        <f>E334-F334</f>
        <v/>
      </c>
      <c r="H334" s="13">
        <f>MAX(0,C334-G334)</f>
        <v/>
      </c>
      <c r="I334" s="15">
        <f>IF(AND(VLOOKUP($B$2,Comparador!$A$9:$Y$17,3,FALSE)="Variable",A334&gt;12),"Escenario Euríbor +1 p.p.","Tipo actual")</f>
        <v/>
      </c>
    </row>
    <row r="335">
      <c r="A335" s="15" t="n">
        <v>330</v>
      </c>
      <c r="B335" s="32">
        <f>EDATE(B334,1)</f>
        <v/>
      </c>
      <c r="C335" s="19">
        <f>H334</f>
        <v/>
      </c>
      <c r="D335" s="17">
        <f>IF(VLOOKUP($B$2,Comparador!$A$9:$Y$17,3,FALSE)="Variable",IF(A335&lt;=12,N(VLOOKUP($B$2,Comparador!$A$9:$Y$17,14,FALSE)),N(VLOOKUP($B$2,Comparador!$A$9:$Y$17,14,FALSE))+0.01),N(VLOOKUP($B$2,Comparador!$A$9:$Y$17,14,FALSE)))</f>
        <v/>
      </c>
      <c r="E335" s="19">
        <f>IF(A335&gt;$E$2,0,-PMT(D335/12,$E$2,$E$3))</f>
        <v/>
      </c>
      <c r="F335" s="19">
        <f>IF(E335=0,0,C335*D335/12)</f>
        <v/>
      </c>
      <c r="G335" s="19">
        <f>E335-F335</f>
        <v/>
      </c>
      <c r="H335" s="19">
        <f>MAX(0,C335-G335)</f>
        <v/>
      </c>
      <c r="I335" s="15">
        <f>IF(AND(VLOOKUP($B$2,Comparador!$A$9:$Y$17,3,FALSE)="Variable",A335&gt;12),"Escenario Euríbor +1 p.p.","Tipo actual")</f>
        <v/>
      </c>
    </row>
    <row r="336">
      <c r="A336" s="6" t="n">
        <v>331</v>
      </c>
      <c r="B336" s="31">
        <f>EDATE(B335,1)</f>
        <v/>
      </c>
      <c r="C336" s="13">
        <f>H335</f>
        <v/>
      </c>
      <c r="D336" s="9">
        <f>IF(VLOOKUP($B$2,Comparador!$A$9:$Y$17,3,FALSE)="Variable",IF(A336&lt;=12,N(VLOOKUP($B$2,Comparador!$A$9:$Y$17,14,FALSE)),N(VLOOKUP($B$2,Comparador!$A$9:$Y$17,14,FALSE))+0.01),N(VLOOKUP($B$2,Comparador!$A$9:$Y$17,14,FALSE)))</f>
        <v/>
      </c>
      <c r="E336" s="13">
        <f>IF(A336&gt;$E$2,0,-PMT(D336/12,$E$2,$E$3))</f>
        <v/>
      </c>
      <c r="F336" s="13">
        <f>IF(E336=0,0,C336*D336/12)</f>
        <v/>
      </c>
      <c r="G336" s="13">
        <f>E336-F336</f>
        <v/>
      </c>
      <c r="H336" s="13">
        <f>MAX(0,C336-G336)</f>
        <v/>
      </c>
      <c r="I336" s="15">
        <f>IF(AND(VLOOKUP($B$2,Comparador!$A$9:$Y$17,3,FALSE)="Variable",A336&gt;12),"Escenario Euríbor +1 p.p.","Tipo actual")</f>
        <v/>
      </c>
    </row>
    <row r="337">
      <c r="A337" s="15" t="n">
        <v>332</v>
      </c>
      <c r="B337" s="32">
        <f>EDATE(B336,1)</f>
        <v/>
      </c>
      <c r="C337" s="19">
        <f>H336</f>
        <v/>
      </c>
      <c r="D337" s="17">
        <f>IF(VLOOKUP($B$2,Comparador!$A$9:$Y$17,3,FALSE)="Variable",IF(A337&lt;=12,N(VLOOKUP($B$2,Comparador!$A$9:$Y$17,14,FALSE)),N(VLOOKUP($B$2,Comparador!$A$9:$Y$17,14,FALSE))+0.01),N(VLOOKUP($B$2,Comparador!$A$9:$Y$17,14,FALSE)))</f>
        <v/>
      </c>
      <c r="E337" s="19">
        <f>IF(A337&gt;$E$2,0,-PMT(D337/12,$E$2,$E$3))</f>
        <v/>
      </c>
      <c r="F337" s="19">
        <f>IF(E337=0,0,C337*D337/12)</f>
        <v/>
      </c>
      <c r="G337" s="19">
        <f>E337-F337</f>
        <v/>
      </c>
      <c r="H337" s="19">
        <f>MAX(0,C337-G337)</f>
        <v/>
      </c>
      <c r="I337" s="15">
        <f>IF(AND(VLOOKUP($B$2,Comparador!$A$9:$Y$17,3,FALSE)="Variable",A337&gt;12),"Escenario Euríbor +1 p.p.","Tipo actual")</f>
        <v/>
      </c>
    </row>
    <row r="338">
      <c r="A338" s="6" t="n">
        <v>333</v>
      </c>
      <c r="B338" s="31">
        <f>EDATE(B337,1)</f>
        <v/>
      </c>
      <c r="C338" s="13">
        <f>H337</f>
        <v/>
      </c>
      <c r="D338" s="9">
        <f>IF(VLOOKUP($B$2,Comparador!$A$9:$Y$17,3,FALSE)="Variable",IF(A338&lt;=12,N(VLOOKUP($B$2,Comparador!$A$9:$Y$17,14,FALSE)),N(VLOOKUP($B$2,Comparador!$A$9:$Y$17,14,FALSE))+0.01),N(VLOOKUP($B$2,Comparador!$A$9:$Y$17,14,FALSE)))</f>
        <v/>
      </c>
      <c r="E338" s="13">
        <f>IF(A338&gt;$E$2,0,-PMT(D338/12,$E$2,$E$3))</f>
        <v/>
      </c>
      <c r="F338" s="13">
        <f>IF(E338=0,0,C338*D338/12)</f>
        <v/>
      </c>
      <c r="G338" s="13">
        <f>E338-F338</f>
        <v/>
      </c>
      <c r="H338" s="13">
        <f>MAX(0,C338-G338)</f>
        <v/>
      </c>
      <c r="I338" s="15">
        <f>IF(AND(VLOOKUP($B$2,Comparador!$A$9:$Y$17,3,FALSE)="Variable",A338&gt;12),"Escenario Euríbor +1 p.p.","Tipo actual")</f>
        <v/>
      </c>
    </row>
    <row r="339">
      <c r="A339" s="15" t="n">
        <v>334</v>
      </c>
      <c r="B339" s="32">
        <f>EDATE(B338,1)</f>
        <v/>
      </c>
      <c r="C339" s="19">
        <f>H338</f>
        <v/>
      </c>
      <c r="D339" s="17">
        <f>IF(VLOOKUP($B$2,Comparador!$A$9:$Y$17,3,FALSE)="Variable",IF(A339&lt;=12,N(VLOOKUP($B$2,Comparador!$A$9:$Y$17,14,FALSE)),N(VLOOKUP($B$2,Comparador!$A$9:$Y$17,14,FALSE))+0.01),N(VLOOKUP($B$2,Comparador!$A$9:$Y$17,14,FALSE)))</f>
        <v/>
      </c>
      <c r="E339" s="19">
        <f>IF(A339&gt;$E$2,0,-PMT(D339/12,$E$2,$E$3))</f>
        <v/>
      </c>
      <c r="F339" s="19">
        <f>IF(E339=0,0,C339*D339/12)</f>
        <v/>
      </c>
      <c r="G339" s="19">
        <f>E339-F339</f>
        <v/>
      </c>
      <c r="H339" s="19">
        <f>MAX(0,C339-G339)</f>
        <v/>
      </c>
      <c r="I339" s="15">
        <f>IF(AND(VLOOKUP($B$2,Comparador!$A$9:$Y$17,3,FALSE)="Variable",A339&gt;12),"Escenario Euríbor +1 p.p.","Tipo actual")</f>
        <v/>
      </c>
    </row>
    <row r="340">
      <c r="A340" s="6" t="n">
        <v>335</v>
      </c>
      <c r="B340" s="31">
        <f>EDATE(B339,1)</f>
        <v/>
      </c>
      <c r="C340" s="13">
        <f>H339</f>
        <v/>
      </c>
      <c r="D340" s="9">
        <f>IF(VLOOKUP($B$2,Comparador!$A$9:$Y$17,3,FALSE)="Variable",IF(A340&lt;=12,N(VLOOKUP($B$2,Comparador!$A$9:$Y$17,14,FALSE)),N(VLOOKUP($B$2,Comparador!$A$9:$Y$17,14,FALSE))+0.01),N(VLOOKUP($B$2,Comparador!$A$9:$Y$17,14,FALSE)))</f>
        <v/>
      </c>
      <c r="E340" s="13">
        <f>IF(A340&gt;$E$2,0,-PMT(D340/12,$E$2,$E$3))</f>
        <v/>
      </c>
      <c r="F340" s="13">
        <f>IF(E340=0,0,C340*D340/12)</f>
        <v/>
      </c>
      <c r="G340" s="13">
        <f>E340-F340</f>
        <v/>
      </c>
      <c r="H340" s="13">
        <f>MAX(0,C340-G340)</f>
        <v/>
      </c>
      <c r="I340" s="15">
        <f>IF(AND(VLOOKUP($B$2,Comparador!$A$9:$Y$17,3,FALSE)="Variable",A340&gt;12),"Escenario Euríbor +1 p.p.","Tipo actual")</f>
        <v/>
      </c>
    </row>
    <row r="341">
      <c r="A341" s="15" t="n">
        <v>336</v>
      </c>
      <c r="B341" s="32">
        <f>EDATE(B340,1)</f>
        <v/>
      </c>
      <c r="C341" s="19">
        <f>H340</f>
        <v/>
      </c>
      <c r="D341" s="17">
        <f>IF(VLOOKUP($B$2,Comparador!$A$9:$Y$17,3,FALSE)="Variable",IF(A341&lt;=12,N(VLOOKUP($B$2,Comparador!$A$9:$Y$17,14,FALSE)),N(VLOOKUP($B$2,Comparador!$A$9:$Y$17,14,FALSE))+0.01),N(VLOOKUP($B$2,Comparador!$A$9:$Y$17,14,FALSE)))</f>
        <v/>
      </c>
      <c r="E341" s="19">
        <f>IF(A341&gt;$E$2,0,-PMT(D341/12,$E$2,$E$3))</f>
        <v/>
      </c>
      <c r="F341" s="19">
        <f>IF(E341=0,0,C341*D341/12)</f>
        <v/>
      </c>
      <c r="G341" s="19">
        <f>E341-F341</f>
        <v/>
      </c>
      <c r="H341" s="19">
        <f>MAX(0,C341-G341)</f>
        <v/>
      </c>
      <c r="I341" s="15">
        <f>IF(AND(VLOOKUP($B$2,Comparador!$A$9:$Y$17,3,FALSE)="Variable",A341&gt;12),"Escenario Euríbor +1 p.p.","Tipo actual")</f>
        <v/>
      </c>
    </row>
    <row r="342">
      <c r="A342" s="6" t="n">
        <v>337</v>
      </c>
      <c r="B342" s="31">
        <f>EDATE(B341,1)</f>
        <v/>
      </c>
      <c r="C342" s="13">
        <f>H341</f>
        <v/>
      </c>
      <c r="D342" s="9">
        <f>IF(VLOOKUP($B$2,Comparador!$A$9:$Y$17,3,FALSE)="Variable",IF(A342&lt;=12,N(VLOOKUP($B$2,Comparador!$A$9:$Y$17,14,FALSE)),N(VLOOKUP($B$2,Comparador!$A$9:$Y$17,14,FALSE))+0.01),N(VLOOKUP($B$2,Comparador!$A$9:$Y$17,14,FALSE)))</f>
        <v/>
      </c>
      <c r="E342" s="13">
        <f>IF(A342&gt;$E$2,0,-PMT(D342/12,$E$2,$E$3))</f>
        <v/>
      </c>
      <c r="F342" s="13">
        <f>IF(E342=0,0,C342*D342/12)</f>
        <v/>
      </c>
      <c r="G342" s="13">
        <f>E342-F342</f>
        <v/>
      </c>
      <c r="H342" s="13">
        <f>MAX(0,C342-G342)</f>
        <v/>
      </c>
      <c r="I342" s="15">
        <f>IF(AND(VLOOKUP($B$2,Comparador!$A$9:$Y$17,3,FALSE)="Variable",A342&gt;12),"Escenario Euríbor +1 p.p.","Tipo actual")</f>
        <v/>
      </c>
    </row>
    <row r="343">
      <c r="A343" s="15" t="n">
        <v>338</v>
      </c>
      <c r="B343" s="32">
        <f>EDATE(B342,1)</f>
        <v/>
      </c>
      <c r="C343" s="19">
        <f>H342</f>
        <v/>
      </c>
      <c r="D343" s="17">
        <f>IF(VLOOKUP($B$2,Comparador!$A$9:$Y$17,3,FALSE)="Variable",IF(A343&lt;=12,N(VLOOKUP($B$2,Comparador!$A$9:$Y$17,14,FALSE)),N(VLOOKUP($B$2,Comparador!$A$9:$Y$17,14,FALSE))+0.01),N(VLOOKUP($B$2,Comparador!$A$9:$Y$17,14,FALSE)))</f>
        <v/>
      </c>
      <c r="E343" s="19">
        <f>IF(A343&gt;$E$2,0,-PMT(D343/12,$E$2,$E$3))</f>
        <v/>
      </c>
      <c r="F343" s="19">
        <f>IF(E343=0,0,C343*D343/12)</f>
        <v/>
      </c>
      <c r="G343" s="19">
        <f>E343-F343</f>
        <v/>
      </c>
      <c r="H343" s="19">
        <f>MAX(0,C343-G343)</f>
        <v/>
      </c>
      <c r="I343" s="15">
        <f>IF(AND(VLOOKUP($B$2,Comparador!$A$9:$Y$17,3,FALSE)="Variable",A343&gt;12),"Escenario Euríbor +1 p.p.","Tipo actual")</f>
        <v/>
      </c>
    </row>
    <row r="344">
      <c r="A344" s="6" t="n">
        <v>339</v>
      </c>
      <c r="B344" s="31">
        <f>EDATE(B343,1)</f>
        <v/>
      </c>
      <c r="C344" s="13">
        <f>H343</f>
        <v/>
      </c>
      <c r="D344" s="9">
        <f>IF(VLOOKUP($B$2,Comparador!$A$9:$Y$17,3,FALSE)="Variable",IF(A344&lt;=12,N(VLOOKUP($B$2,Comparador!$A$9:$Y$17,14,FALSE)),N(VLOOKUP($B$2,Comparador!$A$9:$Y$17,14,FALSE))+0.01),N(VLOOKUP($B$2,Comparador!$A$9:$Y$17,14,FALSE)))</f>
        <v/>
      </c>
      <c r="E344" s="13">
        <f>IF(A344&gt;$E$2,0,-PMT(D344/12,$E$2,$E$3))</f>
        <v/>
      </c>
      <c r="F344" s="13">
        <f>IF(E344=0,0,C344*D344/12)</f>
        <v/>
      </c>
      <c r="G344" s="13">
        <f>E344-F344</f>
        <v/>
      </c>
      <c r="H344" s="13">
        <f>MAX(0,C344-G344)</f>
        <v/>
      </c>
      <c r="I344" s="15">
        <f>IF(AND(VLOOKUP($B$2,Comparador!$A$9:$Y$17,3,FALSE)="Variable",A344&gt;12),"Escenario Euríbor +1 p.p.","Tipo actual")</f>
        <v/>
      </c>
    </row>
    <row r="345">
      <c r="A345" s="15" t="n">
        <v>340</v>
      </c>
      <c r="B345" s="32">
        <f>EDATE(B344,1)</f>
        <v/>
      </c>
      <c r="C345" s="19">
        <f>H344</f>
        <v/>
      </c>
      <c r="D345" s="17">
        <f>IF(VLOOKUP($B$2,Comparador!$A$9:$Y$17,3,FALSE)="Variable",IF(A345&lt;=12,N(VLOOKUP($B$2,Comparador!$A$9:$Y$17,14,FALSE)),N(VLOOKUP($B$2,Comparador!$A$9:$Y$17,14,FALSE))+0.01),N(VLOOKUP($B$2,Comparador!$A$9:$Y$17,14,FALSE)))</f>
        <v/>
      </c>
      <c r="E345" s="19">
        <f>IF(A345&gt;$E$2,0,-PMT(D345/12,$E$2,$E$3))</f>
        <v/>
      </c>
      <c r="F345" s="19">
        <f>IF(E345=0,0,C345*D345/12)</f>
        <v/>
      </c>
      <c r="G345" s="19">
        <f>E345-F345</f>
        <v/>
      </c>
      <c r="H345" s="19">
        <f>MAX(0,C345-G345)</f>
        <v/>
      </c>
      <c r="I345" s="15">
        <f>IF(AND(VLOOKUP($B$2,Comparador!$A$9:$Y$17,3,FALSE)="Variable",A345&gt;12),"Escenario Euríbor +1 p.p.","Tipo actual")</f>
        <v/>
      </c>
    </row>
    <row r="346">
      <c r="A346" s="6" t="n">
        <v>341</v>
      </c>
      <c r="B346" s="31">
        <f>EDATE(B345,1)</f>
        <v/>
      </c>
      <c r="C346" s="13">
        <f>H345</f>
        <v/>
      </c>
      <c r="D346" s="9">
        <f>IF(VLOOKUP($B$2,Comparador!$A$9:$Y$17,3,FALSE)="Variable",IF(A346&lt;=12,N(VLOOKUP($B$2,Comparador!$A$9:$Y$17,14,FALSE)),N(VLOOKUP($B$2,Comparador!$A$9:$Y$17,14,FALSE))+0.01),N(VLOOKUP($B$2,Comparador!$A$9:$Y$17,14,FALSE)))</f>
        <v/>
      </c>
      <c r="E346" s="13">
        <f>IF(A346&gt;$E$2,0,-PMT(D346/12,$E$2,$E$3))</f>
        <v/>
      </c>
      <c r="F346" s="13">
        <f>IF(E346=0,0,C346*D346/12)</f>
        <v/>
      </c>
      <c r="G346" s="13">
        <f>E346-F346</f>
        <v/>
      </c>
      <c r="H346" s="13">
        <f>MAX(0,C346-G346)</f>
        <v/>
      </c>
      <c r="I346" s="15">
        <f>IF(AND(VLOOKUP($B$2,Comparador!$A$9:$Y$17,3,FALSE)="Variable",A346&gt;12),"Escenario Euríbor +1 p.p.","Tipo actual")</f>
        <v/>
      </c>
    </row>
    <row r="347">
      <c r="A347" s="15" t="n">
        <v>342</v>
      </c>
      <c r="B347" s="32">
        <f>EDATE(B346,1)</f>
        <v/>
      </c>
      <c r="C347" s="19">
        <f>H346</f>
        <v/>
      </c>
      <c r="D347" s="17">
        <f>IF(VLOOKUP($B$2,Comparador!$A$9:$Y$17,3,FALSE)="Variable",IF(A347&lt;=12,N(VLOOKUP($B$2,Comparador!$A$9:$Y$17,14,FALSE)),N(VLOOKUP($B$2,Comparador!$A$9:$Y$17,14,FALSE))+0.01),N(VLOOKUP($B$2,Comparador!$A$9:$Y$17,14,FALSE)))</f>
        <v/>
      </c>
      <c r="E347" s="19">
        <f>IF(A347&gt;$E$2,0,-PMT(D347/12,$E$2,$E$3))</f>
        <v/>
      </c>
      <c r="F347" s="19">
        <f>IF(E347=0,0,C347*D347/12)</f>
        <v/>
      </c>
      <c r="G347" s="19">
        <f>E347-F347</f>
        <v/>
      </c>
      <c r="H347" s="19">
        <f>MAX(0,C347-G347)</f>
        <v/>
      </c>
      <c r="I347" s="15">
        <f>IF(AND(VLOOKUP($B$2,Comparador!$A$9:$Y$17,3,FALSE)="Variable",A347&gt;12),"Escenario Euríbor +1 p.p.","Tipo actual")</f>
        <v/>
      </c>
    </row>
    <row r="348">
      <c r="A348" s="6" t="n">
        <v>343</v>
      </c>
      <c r="B348" s="31">
        <f>EDATE(B347,1)</f>
        <v/>
      </c>
      <c r="C348" s="13">
        <f>H347</f>
        <v/>
      </c>
      <c r="D348" s="9">
        <f>IF(VLOOKUP($B$2,Comparador!$A$9:$Y$17,3,FALSE)="Variable",IF(A348&lt;=12,N(VLOOKUP($B$2,Comparador!$A$9:$Y$17,14,FALSE)),N(VLOOKUP($B$2,Comparador!$A$9:$Y$17,14,FALSE))+0.01),N(VLOOKUP($B$2,Comparador!$A$9:$Y$17,14,FALSE)))</f>
        <v/>
      </c>
      <c r="E348" s="13">
        <f>IF(A348&gt;$E$2,0,-PMT(D348/12,$E$2,$E$3))</f>
        <v/>
      </c>
      <c r="F348" s="13">
        <f>IF(E348=0,0,C348*D348/12)</f>
        <v/>
      </c>
      <c r="G348" s="13">
        <f>E348-F348</f>
        <v/>
      </c>
      <c r="H348" s="13">
        <f>MAX(0,C348-G348)</f>
        <v/>
      </c>
      <c r="I348" s="15">
        <f>IF(AND(VLOOKUP($B$2,Comparador!$A$9:$Y$17,3,FALSE)="Variable",A348&gt;12),"Escenario Euríbor +1 p.p.","Tipo actual")</f>
        <v/>
      </c>
    </row>
    <row r="349">
      <c r="A349" s="15" t="n">
        <v>344</v>
      </c>
      <c r="B349" s="32">
        <f>EDATE(B348,1)</f>
        <v/>
      </c>
      <c r="C349" s="19">
        <f>H348</f>
        <v/>
      </c>
      <c r="D349" s="17">
        <f>IF(VLOOKUP($B$2,Comparador!$A$9:$Y$17,3,FALSE)="Variable",IF(A349&lt;=12,N(VLOOKUP($B$2,Comparador!$A$9:$Y$17,14,FALSE)),N(VLOOKUP($B$2,Comparador!$A$9:$Y$17,14,FALSE))+0.01),N(VLOOKUP($B$2,Comparador!$A$9:$Y$17,14,FALSE)))</f>
        <v/>
      </c>
      <c r="E349" s="19">
        <f>IF(A349&gt;$E$2,0,-PMT(D349/12,$E$2,$E$3))</f>
        <v/>
      </c>
      <c r="F349" s="19">
        <f>IF(E349=0,0,C349*D349/12)</f>
        <v/>
      </c>
      <c r="G349" s="19">
        <f>E349-F349</f>
        <v/>
      </c>
      <c r="H349" s="19">
        <f>MAX(0,C349-G349)</f>
        <v/>
      </c>
      <c r="I349" s="15">
        <f>IF(AND(VLOOKUP($B$2,Comparador!$A$9:$Y$17,3,FALSE)="Variable",A349&gt;12),"Escenario Euríbor +1 p.p.","Tipo actual")</f>
        <v/>
      </c>
    </row>
    <row r="350">
      <c r="A350" s="6" t="n">
        <v>345</v>
      </c>
      <c r="B350" s="31">
        <f>EDATE(B349,1)</f>
        <v/>
      </c>
      <c r="C350" s="13">
        <f>H349</f>
        <v/>
      </c>
      <c r="D350" s="9">
        <f>IF(VLOOKUP($B$2,Comparador!$A$9:$Y$17,3,FALSE)="Variable",IF(A350&lt;=12,N(VLOOKUP($B$2,Comparador!$A$9:$Y$17,14,FALSE)),N(VLOOKUP($B$2,Comparador!$A$9:$Y$17,14,FALSE))+0.01),N(VLOOKUP($B$2,Comparador!$A$9:$Y$17,14,FALSE)))</f>
        <v/>
      </c>
      <c r="E350" s="13">
        <f>IF(A350&gt;$E$2,0,-PMT(D350/12,$E$2,$E$3))</f>
        <v/>
      </c>
      <c r="F350" s="13">
        <f>IF(E350=0,0,C350*D350/12)</f>
        <v/>
      </c>
      <c r="G350" s="13">
        <f>E350-F350</f>
        <v/>
      </c>
      <c r="H350" s="13">
        <f>MAX(0,C350-G350)</f>
        <v/>
      </c>
      <c r="I350" s="15">
        <f>IF(AND(VLOOKUP($B$2,Comparador!$A$9:$Y$17,3,FALSE)="Variable",A350&gt;12),"Escenario Euríbor +1 p.p.","Tipo actual")</f>
        <v/>
      </c>
    </row>
    <row r="351">
      <c r="A351" s="15" t="n">
        <v>346</v>
      </c>
      <c r="B351" s="32">
        <f>EDATE(B350,1)</f>
        <v/>
      </c>
      <c r="C351" s="19">
        <f>H350</f>
        <v/>
      </c>
      <c r="D351" s="17">
        <f>IF(VLOOKUP($B$2,Comparador!$A$9:$Y$17,3,FALSE)="Variable",IF(A351&lt;=12,N(VLOOKUP($B$2,Comparador!$A$9:$Y$17,14,FALSE)),N(VLOOKUP($B$2,Comparador!$A$9:$Y$17,14,FALSE))+0.01),N(VLOOKUP($B$2,Comparador!$A$9:$Y$17,14,FALSE)))</f>
        <v/>
      </c>
      <c r="E351" s="19">
        <f>IF(A351&gt;$E$2,0,-PMT(D351/12,$E$2,$E$3))</f>
        <v/>
      </c>
      <c r="F351" s="19">
        <f>IF(E351=0,0,C351*D351/12)</f>
        <v/>
      </c>
      <c r="G351" s="19">
        <f>E351-F351</f>
        <v/>
      </c>
      <c r="H351" s="19">
        <f>MAX(0,C351-G351)</f>
        <v/>
      </c>
      <c r="I351" s="15">
        <f>IF(AND(VLOOKUP($B$2,Comparador!$A$9:$Y$17,3,FALSE)="Variable",A351&gt;12),"Escenario Euríbor +1 p.p.","Tipo actual")</f>
        <v/>
      </c>
    </row>
    <row r="352">
      <c r="A352" s="6" t="n">
        <v>347</v>
      </c>
      <c r="B352" s="31">
        <f>EDATE(B351,1)</f>
        <v/>
      </c>
      <c r="C352" s="13">
        <f>H351</f>
        <v/>
      </c>
      <c r="D352" s="9">
        <f>IF(VLOOKUP($B$2,Comparador!$A$9:$Y$17,3,FALSE)="Variable",IF(A352&lt;=12,N(VLOOKUP($B$2,Comparador!$A$9:$Y$17,14,FALSE)),N(VLOOKUP($B$2,Comparador!$A$9:$Y$17,14,FALSE))+0.01),N(VLOOKUP($B$2,Comparador!$A$9:$Y$17,14,FALSE)))</f>
        <v/>
      </c>
      <c r="E352" s="13">
        <f>IF(A352&gt;$E$2,0,-PMT(D352/12,$E$2,$E$3))</f>
        <v/>
      </c>
      <c r="F352" s="13">
        <f>IF(E352=0,0,C352*D352/12)</f>
        <v/>
      </c>
      <c r="G352" s="13">
        <f>E352-F352</f>
        <v/>
      </c>
      <c r="H352" s="13">
        <f>MAX(0,C352-G352)</f>
        <v/>
      </c>
      <c r="I352" s="15">
        <f>IF(AND(VLOOKUP($B$2,Comparador!$A$9:$Y$17,3,FALSE)="Variable",A352&gt;12),"Escenario Euríbor +1 p.p.","Tipo actual")</f>
        <v/>
      </c>
    </row>
    <row r="353">
      <c r="A353" s="15" t="n">
        <v>348</v>
      </c>
      <c r="B353" s="32">
        <f>EDATE(B352,1)</f>
        <v/>
      </c>
      <c r="C353" s="19">
        <f>H352</f>
        <v/>
      </c>
      <c r="D353" s="17">
        <f>IF(VLOOKUP($B$2,Comparador!$A$9:$Y$17,3,FALSE)="Variable",IF(A353&lt;=12,N(VLOOKUP($B$2,Comparador!$A$9:$Y$17,14,FALSE)),N(VLOOKUP($B$2,Comparador!$A$9:$Y$17,14,FALSE))+0.01),N(VLOOKUP($B$2,Comparador!$A$9:$Y$17,14,FALSE)))</f>
        <v/>
      </c>
      <c r="E353" s="19">
        <f>IF(A353&gt;$E$2,0,-PMT(D353/12,$E$2,$E$3))</f>
        <v/>
      </c>
      <c r="F353" s="19">
        <f>IF(E353=0,0,C353*D353/12)</f>
        <v/>
      </c>
      <c r="G353" s="19">
        <f>E353-F353</f>
        <v/>
      </c>
      <c r="H353" s="19">
        <f>MAX(0,C353-G353)</f>
        <v/>
      </c>
      <c r="I353" s="15">
        <f>IF(AND(VLOOKUP($B$2,Comparador!$A$9:$Y$17,3,FALSE)="Variable",A353&gt;12),"Escenario Euríbor +1 p.p.","Tipo actual")</f>
        <v/>
      </c>
    </row>
    <row r="354">
      <c r="A354" s="6" t="n">
        <v>349</v>
      </c>
      <c r="B354" s="31">
        <f>EDATE(B353,1)</f>
        <v/>
      </c>
      <c r="C354" s="13">
        <f>H353</f>
        <v/>
      </c>
      <c r="D354" s="9">
        <f>IF(VLOOKUP($B$2,Comparador!$A$9:$Y$17,3,FALSE)="Variable",IF(A354&lt;=12,N(VLOOKUP($B$2,Comparador!$A$9:$Y$17,14,FALSE)),N(VLOOKUP($B$2,Comparador!$A$9:$Y$17,14,FALSE))+0.01),N(VLOOKUP($B$2,Comparador!$A$9:$Y$17,14,FALSE)))</f>
        <v/>
      </c>
      <c r="E354" s="13">
        <f>IF(A354&gt;$E$2,0,-PMT(D354/12,$E$2,$E$3))</f>
        <v/>
      </c>
      <c r="F354" s="13">
        <f>IF(E354=0,0,C354*D354/12)</f>
        <v/>
      </c>
      <c r="G354" s="13">
        <f>E354-F354</f>
        <v/>
      </c>
      <c r="H354" s="13">
        <f>MAX(0,C354-G354)</f>
        <v/>
      </c>
      <c r="I354" s="15">
        <f>IF(AND(VLOOKUP($B$2,Comparador!$A$9:$Y$17,3,FALSE)="Variable",A354&gt;12),"Escenario Euríbor +1 p.p.","Tipo actual")</f>
        <v/>
      </c>
    </row>
    <row r="355">
      <c r="A355" s="15" t="n">
        <v>350</v>
      </c>
      <c r="B355" s="32">
        <f>EDATE(B354,1)</f>
        <v/>
      </c>
      <c r="C355" s="19">
        <f>H354</f>
        <v/>
      </c>
      <c r="D355" s="17">
        <f>IF(VLOOKUP($B$2,Comparador!$A$9:$Y$17,3,FALSE)="Variable",IF(A355&lt;=12,N(VLOOKUP($B$2,Comparador!$A$9:$Y$17,14,FALSE)),N(VLOOKUP($B$2,Comparador!$A$9:$Y$17,14,FALSE))+0.01),N(VLOOKUP($B$2,Comparador!$A$9:$Y$17,14,FALSE)))</f>
        <v/>
      </c>
      <c r="E355" s="19">
        <f>IF(A355&gt;$E$2,0,-PMT(D355/12,$E$2,$E$3))</f>
        <v/>
      </c>
      <c r="F355" s="19">
        <f>IF(E355=0,0,C355*D355/12)</f>
        <v/>
      </c>
      <c r="G355" s="19">
        <f>E355-F355</f>
        <v/>
      </c>
      <c r="H355" s="19">
        <f>MAX(0,C355-G355)</f>
        <v/>
      </c>
      <c r="I355" s="15">
        <f>IF(AND(VLOOKUP($B$2,Comparador!$A$9:$Y$17,3,FALSE)="Variable",A355&gt;12),"Escenario Euríbor +1 p.p.","Tipo actual")</f>
        <v/>
      </c>
    </row>
    <row r="356">
      <c r="A356" s="6" t="n">
        <v>351</v>
      </c>
      <c r="B356" s="31">
        <f>EDATE(B355,1)</f>
        <v/>
      </c>
      <c r="C356" s="13">
        <f>H355</f>
        <v/>
      </c>
      <c r="D356" s="9">
        <f>IF(VLOOKUP($B$2,Comparador!$A$9:$Y$17,3,FALSE)="Variable",IF(A356&lt;=12,N(VLOOKUP($B$2,Comparador!$A$9:$Y$17,14,FALSE)),N(VLOOKUP($B$2,Comparador!$A$9:$Y$17,14,FALSE))+0.01),N(VLOOKUP($B$2,Comparador!$A$9:$Y$17,14,FALSE)))</f>
        <v/>
      </c>
      <c r="E356" s="13">
        <f>IF(A356&gt;$E$2,0,-PMT(D356/12,$E$2,$E$3))</f>
        <v/>
      </c>
      <c r="F356" s="13">
        <f>IF(E356=0,0,C356*D356/12)</f>
        <v/>
      </c>
      <c r="G356" s="13">
        <f>E356-F356</f>
        <v/>
      </c>
      <c r="H356" s="13">
        <f>MAX(0,C356-G356)</f>
        <v/>
      </c>
      <c r="I356" s="15">
        <f>IF(AND(VLOOKUP($B$2,Comparador!$A$9:$Y$17,3,FALSE)="Variable",A356&gt;12),"Escenario Euríbor +1 p.p.","Tipo actual")</f>
        <v/>
      </c>
    </row>
    <row r="357">
      <c r="A357" s="15" t="n">
        <v>352</v>
      </c>
      <c r="B357" s="32">
        <f>EDATE(B356,1)</f>
        <v/>
      </c>
      <c r="C357" s="19">
        <f>H356</f>
        <v/>
      </c>
      <c r="D357" s="17">
        <f>IF(VLOOKUP($B$2,Comparador!$A$9:$Y$17,3,FALSE)="Variable",IF(A357&lt;=12,N(VLOOKUP($B$2,Comparador!$A$9:$Y$17,14,FALSE)),N(VLOOKUP($B$2,Comparador!$A$9:$Y$17,14,FALSE))+0.01),N(VLOOKUP($B$2,Comparador!$A$9:$Y$17,14,FALSE)))</f>
        <v/>
      </c>
      <c r="E357" s="19">
        <f>IF(A357&gt;$E$2,0,-PMT(D357/12,$E$2,$E$3))</f>
        <v/>
      </c>
      <c r="F357" s="19">
        <f>IF(E357=0,0,C357*D357/12)</f>
        <v/>
      </c>
      <c r="G357" s="19">
        <f>E357-F357</f>
        <v/>
      </c>
      <c r="H357" s="19">
        <f>MAX(0,C357-G357)</f>
        <v/>
      </c>
      <c r="I357" s="15">
        <f>IF(AND(VLOOKUP($B$2,Comparador!$A$9:$Y$17,3,FALSE)="Variable",A357&gt;12),"Escenario Euríbor +1 p.p.","Tipo actual")</f>
        <v/>
      </c>
    </row>
    <row r="358">
      <c r="A358" s="6" t="n">
        <v>353</v>
      </c>
      <c r="B358" s="31">
        <f>EDATE(B357,1)</f>
        <v/>
      </c>
      <c r="C358" s="13">
        <f>H357</f>
        <v/>
      </c>
      <c r="D358" s="9">
        <f>IF(VLOOKUP($B$2,Comparador!$A$9:$Y$17,3,FALSE)="Variable",IF(A358&lt;=12,N(VLOOKUP($B$2,Comparador!$A$9:$Y$17,14,FALSE)),N(VLOOKUP($B$2,Comparador!$A$9:$Y$17,14,FALSE))+0.01),N(VLOOKUP($B$2,Comparador!$A$9:$Y$17,14,FALSE)))</f>
        <v/>
      </c>
      <c r="E358" s="13">
        <f>IF(A358&gt;$E$2,0,-PMT(D358/12,$E$2,$E$3))</f>
        <v/>
      </c>
      <c r="F358" s="13">
        <f>IF(E358=0,0,C358*D358/12)</f>
        <v/>
      </c>
      <c r="G358" s="13">
        <f>E358-F358</f>
        <v/>
      </c>
      <c r="H358" s="13">
        <f>MAX(0,C358-G358)</f>
        <v/>
      </c>
      <c r="I358" s="15">
        <f>IF(AND(VLOOKUP($B$2,Comparador!$A$9:$Y$17,3,FALSE)="Variable",A358&gt;12),"Escenario Euríbor +1 p.p.","Tipo actual")</f>
        <v/>
      </c>
    </row>
    <row r="359">
      <c r="A359" s="15" t="n">
        <v>354</v>
      </c>
      <c r="B359" s="32">
        <f>EDATE(B358,1)</f>
        <v/>
      </c>
      <c r="C359" s="19">
        <f>H358</f>
        <v/>
      </c>
      <c r="D359" s="17">
        <f>IF(VLOOKUP($B$2,Comparador!$A$9:$Y$17,3,FALSE)="Variable",IF(A359&lt;=12,N(VLOOKUP($B$2,Comparador!$A$9:$Y$17,14,FALSE)),N(VLOOKUP($B$2,Comparador!$A$9:$Y$17,14,FALSE))+0.01),N(VLOOKUP($B$2,Comparador!$A$9:$Y$17,14,FALSE)))</f>
        <v/>
      </c>
      <c r="E359" s="19">
        <f>IF(A359&gt;$E$2,0,-PMT(D359/12,$E$2,$E$3))</f>
        <v/>
      </c>
      <c r="F359" s="19">
        <f>IF(E359=0,0,C359*D359/12)</f>
        <v/>
      </c>
      <c r="G359" s="19">
        <f>E359-F359</f>
        <v/>
      </c>
      <c r="H359" s="19">
        <f>MAX(0,C359-G359)</f>
        <v/>
      </c>
      <c r="I359" s="15">
        <f>IF(AND(VLOOKUP($B$2,Comparador!$A$9:$Y$17,3,FALSE)="Variable",A359&gt;12),"Escenario Euríbor +1 p.p.","Tipo actual")</f>
        <v/>
      </c>
    </row>
    <row r="360">
      <c r="A360" s="6" t="n">
        <v>355</v>
      </c>
      <c r="B360" s="31">
        <f>EDATE(B359,1)</f>
        <v/>
      </c>
      <c r="C360" s="13">
        <f>H359</f>
        <v/>
      </c>
      <c r="D360" s="9">
        <f>IF(VLOOKUP($B$2,Comparador!$A$9:$Y$17,3,FALSE)="Variable",IF(A360&lt;=12,N(VLOOKUP($B$2,Comparador!$A$9:$Y$17,14,FALSE)),N(VLOOKUP($B$2,Comparador!$A$9:$Y$17,14,FALSE))+0.01),N(VLOOKUP($B$2,Comparador!$A$9:$Y$17,14,FALSE)))</f>
        <v/>
      </c>
      <c r="E360" s="13">
        <f>IF(A360&gt;$E$2,0,-PMT(D360/12,$E$2,$E$3))</f>
        <v/>
      </c>
      <c r="F360" s="13">
        <f>IF(E360=0,0,C360*D360/12)</f>
        <v/>
      </c>
      <c r="G360" s="13">
        <f>E360-F360</f>
        <v/>
      </c>
      <c r="H360" s="13">
        <f>MAX(0,C360-G360)</f>
        <v/>
      </c>
      <c r="I360" s="15">
        <f>IF(AND(VLOOKUP($B$2,Comparador!$A$9:$Y$17,3,FALSE)="Variable",A360&gt;12),"Escenario Euríbor +1 p.p.","Tipo actual")</f>
        <v/>
      </c>
    </row>
    <row r="361">
      <c r="A361" s="15" t="n">
        <v>356</v>
      </c>
      <c r="B361" s="32">
        <f>EDATE(B360,1)</f>
        <v/>
      </c>
      <c r="C361" s="19">
        <f>H360</f>
        <v/>
      </c>
      <c r="D361" s="17">
        <f>IF(VLOOKUP($B$2,Comparador!$A$9:$Y$17,3,FALSE)="Variable",IF(A361&lt;=12,N(VLOOKUP($B$2,Comparador!$A$9:$Y$17,14,FALSE)),N(VLOOKUP($B$2,Comparador!$A$9:$Y$17,14,FALSE))+0.01),N(VLOOKUP($B$2,Comparador!$A$9:$Y$17,14,FALSE)))</f>
        <v/>
      </c>
      <c r="E361" s="19">
        <f>IF(A361&gt;$E$2,0,-PMT(D361/12,$E$2,$E$3))</f>
        <v/>
      </c>
      <c r="F361" s="19">
        <f>IF(E361=0,0,C361*D361/12)</f>
        <v/>
      </c>
      <c r="G361" s="19">
        <f>E361-F361</f>
        <v/>
      </c>
      <c r="H361" s="19">
        <f>MAX(0,C361-G361)</f>
        <v/>
      </c>
      <c r="I361" s="15">
        <f>IF(AND(VLOOKUP($B$2,Comparador!$A$9:$Y$17,3,FALSE)="Variable",A361&gt;12),"Escenario Euríbor +1 p.p.","Tipo actual")</f>
        <v/>
      </c>
    </row>
    <row r="362">
      <c r="A362" s="6" t="n">
        <v>357</v>
      </c>
      <c r="B362" s="31">
        <f>EDATE(B361,1)</f>
        <v/>
      </c>
      <c r="C362" s="13">
        <f>H361</f>
        <v/>
      </c>
      <c r="D362" s="9">
        <f>IF(VLOOKUP($B$2,Comparador!$A$9:$Y$17,3,FALSE)="Variable",IF(A362&lt;=12,N(VLOOKUP($B$2,Comparador!$A$9:$Y$17,14,FALSE)),N(VLOOKUP($B$2,Comparador!$A$9:$Y$17,14,FALSE))+0.01),N(VLOOKUP($B$2,Comparador!$A$9:$Y$17,14,FALSE)))</f>
        <v/>
      </c>
      <c r="E362" s="13">
        <f>IF(A362&gt;$E$2,0,-PMT(D362/12,$E$2,$E$3))</f>
        <v/>
      </c>
      <c r="F362" s="13">
        <f>IF(E362=0,0,C362*D362/12)</f>
        <v/>
      </c>
      <c r="G362" s="13">
        <f>E362-F362</f>
        <v/>
      </c>
      <c r="H362" s="13">
        <f>MAX(0,C362-G362)</f>
        <v/>
      </c>
      <c r="I362" s="15">
        <f>IF(AND(VLOOKUP($B$2,Comparador!$A$9:$Y$17,3,FALSE)="Variable",A362&gt;12),"Escenario Euríbor +1 p.p.","Tipo actual")</f>
        <v/>
      </c>
    </row>
    <row r="363">
      <c r="A363" s="15" t="n">
        <v>358</v>
      </c>
      <c r="B363" s="32">
        <f>EDATE(B362,1)</f>
        <v/>
      </c>
      <c r="C363" s="19">
        <f>H362</f>
        <v/>
      </c>
      <c r="D363" s="17">
        <f>IF(VLOOKUP($B$2,Comparador!$A$9:$Y$17,3,FALSE)="Variable",IF(A363&lt;=12,N(VLOOKUP($B$2,Comparador!$A$9:$Y$17,14,FALSE)),N(VLOOKUP($B$2,Comparador!$A$9:$Y$17,14,FALSE))+0.01),N(VLOOKUP($B$2,Comparador!$A$9:$Y$17,14,FALSE)))</f>
        <v/>
      </c>
      <c r="E363" s="19">
        <f>IF(A363&gt;$E$2,0,-PMT(D363/12,$E$2,$E$3))</f>
        <v/>
      </c>
      <c r="F363" s="19">
        <f>IF(E363=0,0,C363*D363/12)</f>
        <v/>
      </c>
      <c r="G363" s="19">
        <f>E363-F363</f>
        <v/>
      </c>
      <c r="H363" s="19">
        <f>MAX(0,C363-G363)</f>
        <v/>
      </c>
      <c r="I363" s="15">
        <f>IF(AND(VLOOKUP($B$2,Comparador!$A$9:$Y$17,3,FALSE)="Variable",A363&gt;12),"Escenario Euríbor +1 p.p.","Tipo actual")</f>
        <v/>
      </c>
    </row>
    <row r="364">
      <c r="A364" s="6" t="n">
        <v>359</v>
      </c>
      <c r="B364" s="31">
        <f>EDATE(B363,1)</f>
        <v/>
      </c>
      <c r="C364" s="13">
        <f>H363</f>
        <v/>
      </c>
      <c r="D364" s="9">
        <f>IF(VLOOKUP($B$2,Comparador!$A$9:$Y$17,3,FALSE)="Variable",IF(A364&lt;=12,N(VLOOKUP($B$2,Comparador!$A$9:$Y$17,14,FALSE)),N(VLOOKUP($B$2,Comparador!$A$9:$Y$17,14,FALSE))+0.01),N(VLOOKUP($B$2,Comparador!$A$9:$Y$17,14,FALSE)))</f>
        <v/>
      </c>
      <c r="E364" s="13">
        <f>IF(A364&gt;$E$2,0,-PMT(D364/12,$E$2,$E$3))</f>
        <v/>
      </c>
      <c r="F364" s="13">
        <f>IF(E364=0,0,C364*D364/12)</f>
        <v/>
      </c>
      <c r="G364" s="13">
        <f>E364-F364</f>
        <v/>
      </c>
      <c r="H364" s="13">
        <f>MAX(0,C364-G364)</f>
        <v/>
      </c>
      <c r="I364" s="15">
        <f>IF(AND(VLOOKUP($B$2,Comparador!$A$9:$Y$17,3,FALSE)="Variable",A364&gt;12),"Escenario Euríbor +1 p.p.","Tipo actual")</f>
        <v/>
      </c>
    </row>
    <row r="365">
      <c r="A365" s="15" t="n">
        <v>360</v>
      </c>
      <c r="B365" s="32">
        <f>EDATE(B364,1)</f>
        <v/>
      </c>
      <c r="C365" s="19">
        <f>H364</f>
        <v/>
      </c>
      <c r="D365" s="17">
        <f>IF(VLOOKUP($B$2,Comparador!$A$9:$Y$17,3,FALSE)="Variable",IF(A365&lt;=12,N(VLOOKUP($B$2,Comparador!$A$9:$Y$17,14,FALSE)),N(VLOOKUP($B$2,Comparador!$A$9:$Y$17,14,FALSE))+0.01),N(VLOOKUP($B$2,Comparador!$A$9:$Y$17,14,FALSE)))</f>
        <v/>
      </c>
      <c r="E365" s="19">
        <f>IF(A365&gt;$E$2,0,-PMT(D365/12,$E$2,$E$3))</f>
        <v/>
      </c>
      <c r="F365" s="19">
        <f>IF(E365=0,0,C365*D365/12)</f>
        <v/>
      </c>
      <c r="G365" s="19">
        <f>E365-F365</f>
        <v/>
      </c>
      <c r="H365" s="19">
        <f>MAX(0,C365-G365)</f>
        <v/>
      </c>
      <c r="I365" s="15">
        <f>IF(AND(VLOOKUP($B$2,Comparador!$A$9:$Y$17,3,FALSE)="Variable",A365&gt;12),"Escenario Euríbor +1 p.p.","Tipo actual")</f>
        <v/>
      </c>
    </row>
  </sheetData>
  <mergeCells count="1">
    <mergeCell ref="A1:I1"/>
  </mergeCells>
  <dataValidations count="1">
    <dataValidation sqref="B2" showErrorMessage="1" showInputMessage="1" allowBlank="0" type="list">
      <formula1>"1,2,3,4,5,6,7,8,9"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RESUMEN EJECUTIVO — COMPARADOR HIPOTECARIO</t>
        </is>
      </c>
    </row>
    <row r="3">
      <c r="A3" s="33" t="inlineStr">
        <is>
          <t>INDICADORES CLAVE</t>
        </is>
      </c>
    </row>
    <row r="4">
      <c r="A4" s="34" t="inlineStr">
        <is>
          <t>Mejor oferta por cuota mensual (entidad)</t>
        </is>
      </c>
      <c r="B4" s="35">
        <f>IFERROR(INDEX(Comparador!$B$9:$B$17,MATCH(MIN(Comparador!$O$9:$O$17),Comparador!$O$9:$O$17,0)),"")</f>
        <v/>
      </c>
    </row>
    <row r="5">
      <c r="A5" s="34" t="inlineStr">
        <is>
          <t>Cuota mensual más baja</t>
        </is>
      </c>
      <c r="B5" s="36">
        <f>MIN(Comparador!$O$9:$O$17)</f>
        <v/>
      </c>
    </row>
    <row r="6">
      <c r="A6" s="34" t="inlineStr">
        <is>
          <t>Mejor oferta por coste total (entidad)</t>
        </is>
      </c>
      <c r="B6" s="35">
        <f>IFERROR(INDEX(Comparador!$B$9:$B$17,MATCH(MIN(Comparador!$U$9:$U$17),Comparador!$U$9:$U$17,0)),"")</f>
        <v/>
      </c>
    </row>
    <row r="7">
      <c r="A7" s="34" t="inlineStr">
        <is>
          <t>Coste total más bajo</t>
        </is>
      </c>
      <c r="B7" s="36">
        <f>MIN(Comparador!$U$9:$U$17)</f>
        <v/>
      </c>
    </row>
    <row r="8">
      <c r="A8" s="34" t="inlineStr">
        <is>
          <t>Cuota media hipotecas fijas</t>
        </is>
      </c>
      <c r="B8" s="12">
        <f>IFERROR(AVERAGEIF(Comparador!$C$9:$C$17,"Fija",Comparador!$O$9:$O$17),0)</f>
        <v/>
      </c>
    </row>
    <row r="9">
      <c r="A9" s="34" t="inlineStr">
        <is>
          <t>Cuota media hipotecas variables</t>
        </is>
      </c>
      <c r="B9" s="36">
        <f>IFERROR(AVERAGEIF(Comparador!$C$9:$C$17,"Variable",Comparador!$O$9:$O$17),0)</f>
        <v/>
      </c>
    </row>
    <row r="10">
      <c r="A10" s="34" t="inlineStr">
        <is>
          <t>Diferencia cuota media fija − variable</t>
        </is>
      </c>
      <c r="B10" s="12">
        <f>IFERROR(B7-B8,0)</f>
        <v/>
      </c>
    </row>
    <row r="11">
      <c r="A11" s="34" t="inlineStr">
        <is>
          <t>Esfuerzo financiero oferta seleccionada (Amortización)</t>
        </is>
      </c>
      <c r="B11" s="37">
        <f>IFERROR(VLOOKUP(Amortización!$B$2,Comparador!$A$9:$Y$17,23,FALSE),0)</f>
        <v/>
      </c>
    </row>
    <row r="12">
      <c r="A12" s="33" t="inlineStr">
        <is>
          <t>AVISOS</t>
        </is>
      </c>
    </row>
    <row r="13">
      <c r="A13" s="38" t="inlineStr">
        <is>
          <t>• La cuota variable puede aumentar si sube el Euríbor. Revise el escenario +1 p.p. en la hoja Amortización.</t>
        </is>
      </c>
    </row>
    <row r="14">
      <c r="A14" s="39" t="inlineStr">
        <is>
          <t>• Las condiciones definitivas figuran en la FEIN y la FIAE. La TAE incluye comisiones y productos vinculados.</t>
        </is>
      </c>
    </row>
    <row r="15">
      <c r="A15" s="38" t="inlineStr">
        <is>
          <t>• Compare bonificaciones, vinculaciones (seguros, nómina, planes) y comisiones de apertura y amortización anticipada.</t>
        </is>
      </c>
    </row>
    <row r="16">
      <c r="A16" s="39" t="inlineStr">
        <is>
          <t>• No se incluyen ITP/IVA, AJD, notaría, registro ni gestoría: son gastos no financiables a cargo del comprador.</t>
        </is>
      </c>
    </row>
  </sheetData>
  <mergeCells count="5">
    <mergeCell ref="A1:H1"/>
    <mergeCell ref="A13:H13"/>
    <mergeCell ref="A14:H14"/>
    <mergeCell ref="A15:H15"/>
    <mergeCell ref="A16:H16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40" t="inlineStr">
        <is>
          <t>INSTRUCCIONES DE USO</t>
        </is>
      </c>
    </row>
    <row r="3" ht="42" customHeight="1">
      <c r="A3" s="41" t="inlineStr">
        <is>
          <t>Hoja Comparador</t>
        </is>
      </c>
      <c r="B3" s="7" t="inlineStr">
        <is>
          <t>Introduzca los datos de cada oferta en las celdas con fondo amarillo (precio, importe, plazo, tipos, comisiones, tasación y productos vinculados). El resto de columnas se calculan automáticamente.</t>
        </is>
      </c>
    </row>
    <row r="4" ht="42" customHeight="1">
      <c r="A4" s="42" t="inlineStr">
        <is>
          <t>Parámetros generales</t>
        </is>
      </c>
      <c r="B4" s="16" t="inlineStr">
        <is>
          <t>Actualice los ingresos netos del hogar, el Euríbor de referencia, el esfuerzo máximo recomendado (35 %) y los ahorros disponibles en las celdas amarillas superiores.</t>
        </is>
      </c>
    </row>
    <row r="5" ht="42" customHeight="1">
      <c r="A5" s="41" t="inlineStr">
        <is>
          <t>Hoja Amortización</t>
        </is>
      </c>
      <c r="B5" s="7" t="inlineStr">
        <is>
          <t>Seleccione el ID de oferta en la celda B2. La tabla genera 360 periodos (30 años) e incluye un escenario con subida del Euríbor de 1 punto porcentual para hipotecas variables.</t>
        </is>
      </c>
    </row>
    <row r="6" ht="42" customHeight="1">
      <c r="A6" s="42" t="inlineStr">
        <is>
          <t>Hoja Resumen</t>
        </is>
      </c>
      <c r="B6" s="16" t="inlineStr">
        <is>
          <t>Dashboard con la mejor oferta por cuota y por coste total, medias fija/variable, esfuerzo financiero y gráficos comparativos.</t>
        </is>
      </c>
    </row>
    <row r="7" ht="42" customHeight="1">
      <c r="A7" s="41" t="inlineStr">
        <is>
          <t>Carácter orientativo</t>
        </is>
      </c>
      <c r="B7" s="7" t="inlineStr">
        <is>
          <t>Los cálculos son simulaciones orientativas y deben contrastarse siempre con la FEIN (Ficha Europea de Información Normalizada) y la FIAE (Ficha de Advertencias Estandarizadas) que entregue la entidad.</t>
        </is>
      </c>
    </row>
    <row r="8" ht="42" customHeight="1">
      <c r="A8" s="42" t="inlineStr">
        <is>
          <t>Gastos de compraventa</t>
        </is>
      </c>
      <c r="B8" s="16" t="inlineStr">
        <is>
          <t>Considere tasación, notaría, registro, gestoría, seguros, comisiones de apertura y productos vinculados. Estos gastos no son financiables y deben cubrirse con los ahorros.</t>
        </is>
      </c>
    </row>
    <row r="9" ht="42" customHeight="1">
      <c r="A9" s="41" t="inlineStr">
        <is>
          <t>Normativa vigente</t>
        </is>
      </c>
      <c r="B9" s="7" t="inlineStr">
        <is>
          <t>La plantilla sigue la normativa española, incluida la Ley 5/2019, de 15 de marzo, reguladora de los contratos de crédito inmobiliario (LCCI).</t>
        </is>
      </c>
    </row>
    <row r="10" ht="42" customHeight="1">
      <c r="A10" s="42" t="inlineStr">
        <is>
          <t>Fiscalidad</t>
        </is>
      </c>
      <c r="B10" s="16" t="inlineStr">
        <is>
          <t>Diferencie vivienda habitual y segunda residencia. En vivienda de segunda mano se aplica ITP (según comunidad autónoma); en obra nueva, IVA (10 %) más AJD. Ninguno es financiable.</t>
        </is>
      </c>
    </row>
    <row r="11" ht="42" customHeight="1">
      <c r="A11" s="41" t="inlineStr">
        <is>
          <t>Formato de datos</t>
        </is>
      </c>
      <c r="B11" s="7" t="inlineStr">
        <is>
          <t>Moneda en euros (1.234,56 €), porcentajes con dos decimales y fechas DD/MM/AAAA. No modifique las columnas con fórmulas.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2026-08-01T18:53:20Z</dcterms:created>
  <dcterms:modified xmlns:dcterms="http://purl.org/dc/terms/" xmlns:xsi="http://www.w3.org/2001/XMLSchema-instance" xsi:type="dcterms:W3CDTF">2026-08-01T18:53:20Z</dcterms:modified>
</cp:coreProperties>
</file>