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_documentos" sheetId="1" state="visible" r:id="rId1"/>
    <sheet xmlns:r="http://schemas.openxmlformats.org/officeDocument/2006/relationships" name="Resumen_dashboard" sheetId="2" state="visible" r:id="rId2"/>
    <sheet xmlns:r="http://schemas.openxmlformats.org/officeDocument/2006/relationships" name="Catálogo_documentos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.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9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9" fontId="3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9" fontId="4" fillId="0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4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5" borderId="1" pivotButton="0" quotePrefix="0" xfId="0"/>
    <xf numFmtId="9" fontId="4" fillId="5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6" fontId="4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'Resumen_dashboard'!E4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'Resumen_dashboard'!$D$5:$D$8</f>
            </numRef>
          </cat>
          <val>
            <numRef>
              <f>'Resumen_dashboard'!$E$5:$E$8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Documentos por responsable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'Resumen_dashboard'!H4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'Resumen_dashboard'!$G$5:$G$9</f>
            </numRef>
          </cat>
          <val>
            <numRef>
              <f>'Resumen_dashboard'!$H$5:$H$9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documentos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 documentos recibidos</a:t>
            </a:r>
          </a:p>
        </rich>
      </tx>
    </title>
    <plotArea>
      <lineChart>
        <grouping val="standard"/>
        <ser>
          <idx val="0"/>
          <order val="0"/>
          <tx>
            <strRef>
              <f>'Resumen_dashboard'!E14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'Resumen_dashboard'!$D$15:$D$20</f>
            </numRef>
          </cat>
          <val>
            <numRef>
              <f>'Resumen_dashboard'!$E$15:$E$20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recibidos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16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34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  <col width="15" customWidth="1" min="4" max="4"/>
    <col width="15" customWidth="1" min="5" max="5"/>
    <col width="22" customWidth="1" min="6" max="6"/>
    <col width="12" customWidth="1" min="7" max="7"/>
    <col width="22" customWidth="1" min="8" max="8"/>
    <col width="24" customWidth="1" min="9" max="9"/>
    <col width="26" customWidth="1" min="10" max="10"/>
    <col width="12" customWidth="1" min="11" max="11"/>
    <col width="13" customWidth="1" min="12" max="12"/>
    <col width="13" customWidth="1" min="13" max="13"/>
    <col width="13" customWidth="1" min="14" max="14"/>
    <col width="12" customWidth="1" min="15" max="15"/>
    <col width="24" customWidth="1" min="16" max="16"/>
    <col width="26" customWidth="1" min="17" max="17"/>
    <col width="12" customWidth="1" min="18" max="18"/>
    <col width="10" customWidth="1" min="19" max="19"/>
    <col width="10" customWidth="1" min="20" max="20"/>
    <col width="11" customWidth="1" min="21" max="21"/>
  </cols>
  <sheetData>
    <row r="1" ht="26" customHeight="1">
      <c r="A1" s="1" t="inlineStr">
        <is>
          <t>CHECKLIST DE DOCUMENTOS PARA LA COMPRA DE VIVIENDA</t>
        </is>
      </c>
    </row>
    <row r="2">
      <c r="A2" s="2" t="inlineStr">
        <is>
          <t>ID operación</t>
        </is>
      </c>
      <c r="B2" s="2" t="inlineStr">
        <is>
          <t>Fecha apertura</t>
        </is>
      </c>
      <c r="C2" s="2" t="inlineStr">
        <is>
          <t>Comprador</t>
        </is>
      </c>
      <c r="D2" s="2" t="inlineStr">
        <is>
          <t>DNI/NIF comprador</t>
        </is>
      </c>
      <c r="E2" s="2" t="inlineStr">
        <is>
          <t>Inmueble</t>
        </is>
      </c>
      <c r="F2" s="2" t="inlineStr">
        <is>
          <t>Dirección</t>
        </is>
      </c>
      <c r="G2" s="2" t="inlineStr">
        <is>
          <t>Municipio</t>
        </is>
      </c>
      <c r="H2" s="2" t="inlineStr">
        <is>
          <t>Referencia catastral</t>
        </is>
      </c>
      <c r="I2" s="2" t="inlineStr">
        <is>
          <t>Tipo de operación</t>
        </is>
      </c>
      <c r="J2" s="2" t="inlineStr">
        <is>
          <t>Documento</t>
        </is>
      </c>
      <c r="K2" s="2" t="inlineStr">
        <is>
          <t>Obligatorio (Sí/No)</t>
        </is>
      </c>
      <c r="L2" s="2" t="inlineStr">
        <is>
          <t>Estado</t>
        </is>
      </c>
      <c r="M2" s="2" t="inlineStr">
        <is>
          <t>Fecha solicitud</t>
        </is>
      </c>
      <c r="N2" s="2" t="inlineStr">
        <is>
          <t>Fecha recepción</t>
        </is>
      </c>
      <c r="O2" s="2" t="inlineStr">
        <is>
          <t>Caduca el</t>
        </is>
      </c>
      <c r="P2" s="2" t="inlineStr">
        <is>
          <t>Responsable</t>
        </is>
      </c>
      <c r="Q2" s="2" t="inlineStr">
        <is>
          <t>Observaciones</t>
        </is>
      </c>
      <c r="R2" s="2" t="inlineStr">
        <is>
          <t>Días pendiente</t>
        </is>
      </c>
      <c r="S2" s="2" t="inlineStr">
        <is>
          <t>% avance</t>
        </is>
      </c>
      <c r="T2" s="2" t="inlineStr">
        <is>
          <t>Prioridad</t>
        </is>
      </c>
      <c r="U2" s="2" t="inlineStr">
        <is>
          <t>Urgencia</t>
        </is>
      </c>
    </row>
    <row r="3">
      <c r="A3" s="3" t="inlineStr">
        <is>
          <t>OP-2026-001</t>
        </is>
      </c>
      <c r="B3" s="4" t="n">
        <v>46027</v>
      </c>
      <c r="C3" s="3" t="inlineStr">
        <is>
          <t>María García</t>
        </is>
      </c>
      <c r="D3" s="3" t="inlineStr">
        <is>
          <t>12345678Z</t>
        </is>
      </c>
      <c r="E3" s="3" t="inlineStr">
        <is>
          <t>Piso 3ºB</t>
        </is>
      </c>
      <c r="F3" s="5" t="inlineStr">
        <is>
          <t>Calle Mayor 12 3ºB</t>
        </is>
      </c>
      <c r="G3" s="3" t="inlineStr">
        <is>
          <t>Madrid</t>
        </is>
      </c>
      <c r="H3" s="3" t="inlineStr">
        <is>
          <t>1234567VK4712S0001TT</t>
        </is>
      </c>
      <c r="I3" s="3" t="inlineStr">
        <is>
          <t>Vivienda habitual - segunda mano</t>
        </is>
      </c>
      <c r="J3" s="3" t="inlineStr">
        <is>
          <t>Nota simple registral</t>
        </is>
      </c>
      <c r="K3" s="6" t="inlineStr">
        <is>
          <t>Sí</t>
        </is>
      </c>
      <c r="L3" s="6" t="inlineStr">
        <is>
          <t>Recibido</t>
        </is>
      </c>
      <c r="M3" s="7" t="n">
        <v>46028</v>
      </c>
      <c r="N3" s="7" t="n">
        <v>46037</v>
      </c>
      <c r="O3" s="7" t="n">
        <v>46127</v>
      </c>
      <c r="P3" s="6" t="inlineStr">
        <is>
          <t>Gestoría Pérez &amp; Asociados</t>
        </is>
      </c>
      <c r="Q3" s="8" t="inlineStr">
        <is>
          <t>Vigencia de 3 meses</t>
        </is>
      </c>
      <c r="R3" s="3">
        <f>IF(AND(M3&lt;&gt;"",N3=""),TODAY()-M3,IF(AND(M3&lt;&gt;"",N3&lt;&gt;""),N3-M3,""))</f>
        <v/>
      </c>
      <c r="S3" s="9">
        <f>IFERROR(COUNTIF($L3,"Recibido")/1,0)</f>
        <v/>
      </c>
      <c r="T3" s="3">
        <f>IF(OR(L3="Pendiente",L3="Caducado"),"Alta",IF(L3="En revisión","Media","Baja"))</f>
        <v/>
      </c>
      <c r="U3" s="3">
        <f>IF(AND(O3&lt;&gt;"",O3-TODAY()&lt;=7,L3&lt;&gt;"Recibido"),"Urgente","")</f>
        <v/>
      </c>
    </row>
    <row r="4">
      <c r="A4" s="10" t="inlineStr">
        <is>
          <t>OP-2026-001</t>
        </is>
      </c>
      <c r="B4" s="11" t="n">
        <v>46027</v>
      </c>
      <c r="C4" s="10" t="inlineStr">
        <is>
          <t>María García</t>
        </is>
      </c>
      <c r="D4" s="10" t="inlineStr">
        <is>
          <t>12345678Z</t>
        </is>
      </c>
      <c r="E4" s="10" t="inlineStr">
        <is>
          <t>Piso 3ºB</t>
        </is>
      </c>
      <c r="F4" s="12" t="inlineStr">
        <is>
          <t>Calle Mayor 12 3ºB</t>
        </is>
      </c>
      <c r="G4" s="10" t="inlineStr">
        <is>
          <t>Madrid</t>
        </is>
      </c>
      <c r="H4" s="10" t="inlineStr">
        <is>
          <t>1234567VK4712S0001TT</t>
        </is>
      </c>
      <c r="I4" s="10" t="inlineStr">
        <is>
          <t>Vivienda habitual - segunda mano</t>
        </is>
      </c>
      <c r="J4" s="10" t="inlineStr">
        <is>
          <t>Certificado energético</t>
        </is>
      </c>
      <c r="K4" s="6" t="inlineStr">
        <is>
          <t>Sí</t>
        </is>
      </c>
      <c r="L4" s="6" t="inlineStr">
        <is>
          <t>Pendiente</t>
        </is>
      </c>
      <c r="M4" s="7" t="n">
        <v>46032</v>
      </c>
      <c r="N4" s="7" t="n"/>
      <c r="O4" s="7" t="n">
        <v>46223</v>
      </c>
      <c r="P4" s="6" t="inlineStr">
        <is>
          <t>Agencia Inmobiliaria Sol</t>
        </is>
      </c>
      <c r="Q4" s="8" t="inlineStr">
        <is>
          <t>Solicitado al arquitecto técnico</t>
        </is>
      </c>
      <c r="R4" s="10">
        <f>IF(AND(M4&lt;&gt;"",N4=""),TODAY()-M4,IF(AND(M4&lt;&gt;"",N4&lt;&gt;""),N4-M4,""))</f>
        <v/>
      </c>
      <c r="S4" s="13">
        <f>IFERROR(COUNTIF($L4,"Recibido")/1,0)</f>
        <v/>
      </c>
      <c r="T4" s="10">
        <f>IF(OR(L4="Pendiente",L4="Caducado"),"Alta",IF(L4="En revisión","Media","Baja"))</f>
        <v/>
      </c>
      <c r="U4" s="10">
        <f>IF(AND(O4&lt;&gt;"",O4-TODAY()&lt;=7,L4&lt;&gt;"Recibido"),"Urgente","")</f>
        <v/>
      </c>
    </row>
    <row r="5">
      <c r="A5" s="3" t="inlineStr">
        <is>
          <t>OP-2026-002</t>
        </is>
      </c>
      <c r="B5" s="4" t="n">
        <v>46042</v>
      </c>
      <c r="C5" s="3" t="inlineStr">
        <is>
          <t>Antonio López</t>
        </is>
      </c>
      <c r="D5" s="3" t="inlineStr">
        <is>
          <t>23456789X</t>
        </is>
      </c>
      <c r="E5" s="3" t="inlineStr">
        <is>
          <t>Ático</t>
        </is>
      </c>
      <c r="F5" s="5" t="inlineStr">
        <is>
          <t>Av. Diagonal 405</t>
        </is>
      </c>
      <c r="G5" s="3" t="inlineStr">
        <is>
          <t>Barcelona</t>
        </is>
      </c>
      <c r="H5" s="3" t="inlineStr">
        <is>
          <t>2345678VK4712S0002UU</t>
        </is>
      </c>
      <c r="I5" s="3" t="inlineStr">
        <is>
          <t>Segunda residencia - obra nueva</t>
        </is>
      </c>
      <c r="J5" s="3" t="inlineStr">
        <is>
          <t>DNI/NIF comprador</t>
        </is>
      </c>
      <c r="K5" s="6" t="inlineStr">
        <is>
          <t>Sí</t>
        </is>
      </c>
      <c r="L5" s="6" t="inlineStr">
        <is>
          <t>Recibido</t>
        </is>
      </c>
      <c r="M5" s="7" t="n">
        <v>46042</v>
      </c>
      <c r="N5" s="7" t="n">
        <v>46042</v>
      </c>
      <c r="O5" s="7" t="n"/>
      <c r="P5" s="6" t="inlineStr">
        <is>
          <t>Comprador</t>
        </is>
      </c>
      <c r="Q5" s="8" t="inlineStr">
        <is>
          <t>Copia compulsada aportada</t>
        </is>
      </c>
      <c r="R5" s="3">
        <f>IF(AND(M5&lt;&gt;"",N5=""),TODAY()-M5,IF(AND(M5&lt;&gt;"",N5&lt;&gt;""),N5-M5,""))</f>
        <v/>
      </c>
      <c r="S5" s="9">
        <f>IFERROR(COUNTIF($L5,"Recibido")/1,0)</f>
        <v/>
      </c>
      <c r="T5" s="3">
        <f>IF(OR(L5="Pendiente",L5="Caducado"),"Alta",IF(L5="En revisión","Media","Baja"))</f>
        <v/>
      </c>
      <c r="U5" s="3">
        <f>IF(AND(O5&lt;&gt;"",O5-TODAY()&lt;=7,L5&lt;&gt;"Recibido"),"Urgente","")</f>
        <v/>
      </c>
    </row>
    <row r="6">
      <c r="A6" s="10" t="inlineStr">
        <is>
          <t>OP-2026-002</t>
        </is>
      </c>
      <c r="B6" s="11" t="n">
        <v>46042</v>
      </c>
      <c r="C6" s="10" t="inlineStr">
        <is>
          <t>Antonio López</t>
        </is>
      </c>
      <c r="D6" s="10" t="inlineStr">
        <is>
          <t>23456789X</t>
        </is>
      </c>
      <c r="E6" s="10" t="inlineStr">
        <is>
          <t>Ático</t>
        </is>
      </c>
      <c r="F6" s="12" t="inlineStr">
        <is>
          <t>Av. Diagonal 405</t>
        </is>
      </c>
      <c r="G6" s="10" t="inlineStr">
        <is>
          <t>Barcelona</t>
        </is>
      </c>
      <c r="H6" s="10" t="inlineStr">
        <is>
          <t>2345678VK4712S0002UU</t>
        </is>
      </c>
      <c r="I6" s="10" t="inlineStr">
        <is>
          <t>Segunda residencia - obra nueva</t>
        </is>
      </c>
      <c r="J6" s="10" t="inlineStr">
        <is>
          <t>Cédula de habitabilidad</t>
        </is>
      </c>
      <c r="K6" s="6" t="inlineStr">
        <is>
          <t>Sí</t>
        </is>
      </c>
      <c r="L6" s="6" t="inlineStr">
        <is>
          <t>En revisión</t>
        </is>
      </c>
      <c r="M6" s="7" t="n">
        <v>46044</v>
      </c>
      <c r="N6" s="7" t="n"/>
      <c r="O6" s="7" t="n">
        <v>46225</v>
      </c>
      <c r="P6" s="6" t="inlineStr">
        <is>
          <t>Notaría Central Madrid</t>
        </is>
      </c>
      <c r="Q6" s="8" t="inlineStr">
        <is>
          <t>Pendiente de visado colegial</t>
        </is>
      </c>
      <c r="R6" s="10">
        <f>IF(AND(M6&lt;&gt;"",N6=""),TODAY()-M6,IF(AND(M6&lt;&gt;"",N6&lt;&gt;""),N6-M6,""))</f>
        <v/>
      </c>
      <c r="S6" s="13">
        <f>IFERROR(COUNTIF($L6,"Recibido")/1,0)</f>
        <v/>
      </c>
      <c r="T6" s="10">
        <f>IF(OR(L6="Pendiente",L6="Caducado"),"Alta",IF(L6="En revisión","Media","Baja"))</f>
        <v/>
      </c>
      <c r="U6" s="10">
        <f>IF(AND(O6&lt;&gt;"",O6-TODAY()&lt;=7,L6&lt;&gt;"Recibido"),"Urgente","")</f>
        <v/>
      </c>
    </row>
    <row r="7">
      <c r="A7" s="3" t="inlineStr">
        <is>
          <t>OP-2026-003</t>
        </is>
      </c>
      <c r="B7" s="4" t="n">
        <v>46055</v>
      </c>
      <c r="C7" s="3" t="inlineStr">
        <is>
          <t>Carmen Ruiz</t>
        </is>
      </c>
      <c r="D7" s="3" t="inlineStr">
        <is>
          <t>34567890Y</t>
        </is>
      </c>
      <c r="E7" s="3" t="inlineStr">
        <is>
          <t>Chalet</t>
        </is>
      </c>
      <c r="F7" s="5" t="inlineStr">
        <is>
          <t>Calle Sierpes 8</t>
        </is>
      </c>
      <c r="G7" s="3" t="inlineStr">
        <is>
          <t>Sevilla</t>
        </is>
      </c>
      <c r="H7" s="3" t="inlineStr">
        <is>
          <t>3456789VK4712S0003VV</t>
        </is>
      </c>
      <c r="I7" s="3" t="inlineStr">
        <is>
          <t>Vivienda habitual - segunda mano</t>
        </is>
      </c>
      <c r="J7" s="3" t="inlineStr">
        <is>
          <t>Recibos IBI</t>
        </is>
      </c>
      <c r="K7" s="6" t="inlineStr">
        <is>
          <t>Sí</t>
        </is>
      </c>
      <c r="L7" s="6" t="inlineStr">
        <is>
          <t>Caducado</t>
        </is>
      </c>
      <c r="M7" s="7" t="n">
        <v>46056</v>
      </c>
      <c r="N7" s="7" t="n">
        <v>46058</v>
      </c>
      <c r="O7" s="7" t="n">
        <v>46086</v>
      </c>
      <c r="P7" s="6" t="inlineStr">
        <is>
          <t>Gestoría Pérez &amp; Asociados</t>
        </is>
      </c>
      <c r="Q7" s="8" t="inlineStr">
        <is>
          <t>Requiere actualización del recibo</t>
        </is>
      </c>
      <c r="R7" s="3">
        <f>IF(AND(M7&lt;&gt;"",N7=""),TODAY()-M7,IF(AND(M7&lt;&gt;"",N7&lt;&gt;""),N7-M7,""))</f>
        <v/>
      </c>
      <c r="S7" s="9">
        <f>IFERROR(COUNTIF($L7,"Recibido")/1,0)</f>
        <v/>
      </c>
      <c r="T7" s="3">
        <f>IF(OR(L7="Pendiente",L7="Caducado"),"Alta",IF(L7="En revisión","Media","Baja"))</f>
        <v/>
      </c>
      <c r="U7" s="3">
        <f>IF(AND(O7&lt;&gt;"",O7-TODAY()&lt;=7,L7&lt;&gt;"Recibido"),"Urgente","")</f>
        <v/>
      </c>
    </row>
    <row r="8">
      <c r="A8" s="10" t="inlineStr">
        <is>
          <t>OP-2026-003</t>
        </is>
      </c>
      <c r="B8" s="11" t="n">
        <v>46055</v>
      </c>
      <c r="C8" s="10" t="inlineStr">
        <is>
          <t>Carmen Ruiz</t>
        </is>
      </c>
      <c r="D8" s="10" t="inlineStr">
        <is>
          <t>34567890Y</t>
        </is>
      </c>
      <c r="E8" s="10" t="inlineStr">
        <is>
          <t>Chalet</t>
        </is>
      </c>
      <c r="F8" s="12" t="inlineStr">
        <is>
          <t>Calle Sierpes 8</t>
        </is>
      </c>
      <c r="G8" s="10" t="inlineStr">
        <is>
          <t>Sevilla</t>
        </is>
      </c>
      <c r="H8" s="10" t="inlineStr">
        <is>
          <t>3456789VK4712S0003VV</t>
        </is>
      </c>
      <c r="I8" s="10" t="inlineStr">
        <is>
          <t>Vivienda habitual - segunda mano</t>
        </is>
      </c>
      <c r="J8" s="10" t="inlineStr">
        <is>
          <t>Certificado comunidad al corriente</t>
        </is>
      </c>
      <c r="K8" s="6" t="inlineStr">
        <is>
          <t>Sí</t>
        </is>
      </c>
      <c r="L8" s="6" t="inlineStr">
        <is>
          <t>Recibido</t>
        </is>
      </c>
      <c r="M8" s="7" t="n">
        <v>46057</v>
      </c>
      <c r="N8" s="7" t="n">
        <v>46065</v>
      </c>
      <c r="O8" s="7" t="n">
        <v>46154</v>
      </c>
      <c r="P8" s="6" t="inlineStr">
        <is>
          <t>Comprador</t>
        </is>
      </c>
      <c r="Q8" s="8" t="inlineStr">
        <is>
          <t>Correcto, sin deudas</t>
        </is>
      </c>
      <c r="R8" s="10">
        <f>IF(AND(M8&lt;&gt;"",N8=""),TODAY()-M8,IF(AND(M8&lt;&gt;"",N8&lt;&gt;""),N8-M8,""))</f>
        <v/>
      </c>
      <c r="S8" s="13">
        <f>IFERROR(COUNTIF($L8,"Recibido")/1,0)</f>
        <v/>
      </c>
      <c r="T8" s="10">
        <f>IF(OR(L8="Pendiente",L8="Caducado"),"Alta",IF(L8="En revisión","Media","Baja"))</f>
        <v/>
      </c>
      <c r="U8" s="10">
        <f>IF(AND(O8&lt;&gt;"",O8-TODAY()&lt;=7,L8&lt;&gt;"Recibido"),"Urgente","")</f>
        <v/>
      </c>
    </row>
    <row r="9">
      <c r="A9" s="3" t="inlineStr">
        <is>
          <t>OP-2026-004</t>
        </is>
      </c>
      <c r="B9" s="4" t="n">
        <v>46091</v>
      </c>
      <c r="C9" s="3" t="inlineStr">
        <is>
          <t>José Martínez</t>
        </is>
      </c>
      <c r="D9" s="3" t="inlineStr">
        <is>
          <t>45678901Z</t>
        </is>
      </c>
      <c r="E9" s="3" t="inlineStr">
        <is>
          <t>Dúplex</t>
        </is>
      </c>
      <c r="F9" s="5" t="inlineStr">
        <is>
          <t>Calle Colón 22</t>
        </is>
      </c>
      <c r="G9" s="3" t="inlineStr">
        <is>
          <t>Valencia</t>
        </is>
      </c>
      <c r="H9" s="3" t="inlineStr">
        <is>
          <t>4567890VK4712S0004WW</t>
        </is>
      </c>
      <c r="I9" s="3" t="inlineStr">
        <is>
          <t>Segunda residencia - segunda mano</t>
        </is>
      </c>
      <c r="J9" s="3" t="inlineStr">
        <is>
          <t>Contrato de arras</t>
        </is>
      </c>
      <c r="K9" s="6" t="inlineStr">
        <is>
          <t>Sí</t>
        </is>
      </c>
      <c r="L9" s="6" t="inlineStr">
        <is>
          <t>Recibido</t>
        </is>
      </c>
      <c r="M9" s="7" t="n">
        <v>46092</v>
      </c>
      <c r="N9" s="7" t="n">
        <v>46099</v>
      </c>
      <c r="O9" s="7" t="n"/>
      <c r="P9" s="6" t="inlineStr">
        <is>
          <t>Notaría Central Madrid</t>
        </is>
      </c>
      <c r="Q9" s="8" t="inlineStr">
        <is>
          <t>Firmado por ambas partes</t>
        </is>
      </c>
      <c r="R9" s="3">
        <f>IF(AND(M9&lt;&gt;"",N9=""),TODAY()-M9,IF(AND(M9&lt;&gt;"",N9&lt;&gt;""),N9-M9,""))</f>
        <v/>
      </c>
      <c r="S9" s="9">
        <f>IFERROR(COUNTIF($L9,"Recibido")/1,0)</f>
        <v/>
      </c>
      <c r="T9" s="3">
        <f>IF(OR(L9="Pendiente",L9="Caducado"),"Alta",IF(L9="En revisión","Media","Baja"))</f>
        <v/>
      </c>
      <c r="U9" s="3">
        <f>IF(AND(O9&lt;&gt;"",O9-TODAY()&lt;=7,L9&lt;&gt;"Recibido"),"Urgente","")</f>
        <v/>
      </c>
    </row>
    <row r="10">
      <c r="A10" s="10" t="inlineStr">
        <is>
          <t>OP-2026-004</t>
        </is>
      </c>
      <c r="B10" s="11" t="n">
        <v>46091</v>
      </c>
      <c r="C10" s="10" t="inlineStr">
        <is>
          <t>José Martínez</t>
        </is>
      </c>
      <c r="D10" s="10" t="inlineStr">
        <is>
          <t>45678901Z</t>
        </is>
      </c>
      <c r="E10" s="10" t="inlineStr">
        <is>
          <t>Dúplex</t>
        </is>
      </c>
      <c r="F10" s="12" t="inlineStr">
        <is>
          <t>Calle Colón 22</t>
        </is>
      </c>
      <c r="G10" s="10" t="inlineStr">
        <is>
          <t>Valencia</t>
        </is>
      </c>
      <c r="H10" s="10" t="inlineStr">
        <is>
          <t>4567890VK4712S0004WW</t>
        </is>
      </c>
      <c r="I10" s="10" t="inlineStr">
        <is>
          <t>Segunda residencia - segunda mano</t>
        </is>
      </c>
      <c r="J10" s="10" t="inlineStr">
        <is>
          <t>Certificado deuda cero hipotecaria</t>
        </is>
      </c>
      <c r="K10" s="6" t="inlineStr">
        <is>
          <t>Sí</t>
        </is>
      </c>
      <c r="L10" s="6" t="inlineStr">
        <is>
          <t>Pendiente</t>
        </is>
      </c>
      <c r="M10" s="7" t="n">
        <v>46096</v>
      </c>
      <c r="N10" s="7" t="n"/>
      <c r="O10" s="7" t="n">
        <v>46280</v>
      </c>
      <c r="P10" s="6" t="inlineStr">
        <is>
          <t>Banco Santander - Hipotecas</t>
        </is>
      </c>
      <c r="Q10" s="8" t="inlineStr">
        <is>
          <t>En trámite con banco vendedor</t>
        </is>
      </c>
      <c r="R10" s="10">
        <f>IF(AND(M10&lt;&gt;"",N10=""),TODAY()-M10,IF(AND(M10&lt;&gt;"",N10&lt;&gt;""),N10-M10,""))</f>
        <v/>
      </c>
      <c r="S10" s="13">
        <f>IFERROR(COUNTIF($L10,"Recibido")/1,0)</f>
        <v/>
      </c>
      <c r="T10" s="10">
        <f>IF(OR(L10="Pendiente",L10="Caducado"),"Alta",IF(L10="En revisión","Media","Baja"))</f>
        <v/>
      </c>
      <c r="U10" s="10">
        <f>IF(AND(O10&lt;&gt;"",O10-TODAY()&lt;=7,L10&lt;&gt;"Recibido"),"Urgente","")</f>
        <v/>
      </c>
    </row>
    <row r="11">
      <c r="A11" s="3" t="inlineStr">
        <is>
          <t>OP-2026-005</t>
        </is>
      </c>
      <c r="B11" s="4" t="n">
        <v>46113</v>
      </c>
      <c r="C11" s="3" t="inlineStr">
        <is>
          <t>Laura Fernández</t>
        </is>
      </c>
      <c r="D11" s="3" t="inlineStr">
        <is>
          <t>56789012X</t>
        </is>
      </c>
      <c r="E11" s="3" t="inlineStr">
        <is>
          <t>Piso obra nueva</t>
        </is>
      </c>
      <c r="F11" s="5" t="inlineStr">
        <is>
          <t>Calle Mayor 12 3ºB</t>
        </is>
      </c>
      <c r="G11" s="3" t="inlineStr">
        <is>
          <t>Madrid</t>
        </is>
      </c>
      <c r="H11" s="3" t="inlineStr">
        <is>
          <t>5678901VK4712S0005XX</t>
        </is>
      </c>
      <c r="I11" s="3" t="inlineStr">
        <is>
          <t>Obra nueva - vivienda habitual</t>
        </is>
      </c>
      <c r="J11" s="3" t="inlineStr">
        <is>
          <t>Último recibo de suministros</t>
        </is>
      </c>
      <c r="K11" s="6" t="inlineStr">
        <is>
          <t>No</t>
        </is>
      </c>
      <c r="L11" s="6" t="inlineStr">
        <is>
          <t>En revisión</t>
        </is>
      </c>
      <c r="M11" s="7" t="n">
        <v>46114</v>
      </c>
      <c r="N11" s="7" t="n"/>
      <c r="O11" s="7" t="n">
        <v>46223</v>
      </c>
      <c r="P11" s="6" t="inlineStr">
        <is>
          <t>Comprador</t>
        </is>
      </c>
      <c r="Q11" s="8" t="inlineStr">
        <is>
          <t>Pendiente factura de luz</t>
        </is>
      </c>
      <c r="R11" s="3">
        <f>IF(AND(M11&lt;&gt;"",N11=""),TODAY()-M11,IF(AND(M11&lt;&gt;"",N11&lt;&gt;""),N11-M11,""))</f>
        <v/>
      </c>
      <c r="S11" s="9">
        <f>IFERROR(COUNTIF($L11,"Recibido")/1,0)</f>
        <v/>
      </c>
      <c r="T11" s="3">
        <f>IF(OR(L11="Pendiente",L11="Caducado"),"Alta",IF(L11="En revisión","Media","Baja"))</f>
        <v/>
      </c>
      <c r="U11" s="3">
        <f>IF(AND(O11&lt;&gt;"",O11-TODAY()&lt;=7,L11&lt;&gt;"Recibido"),"Urgente","")</f>
        <v/>
      </c>
    </row>
    <row r="12">
      <c r="A12" s="10" t="inlineStr">
        <is>
          <t>OP-2026-005</t>
        </is>
      </c>
      <c r="B12" s="11" t="n">
        <v>46113</v>
      </c>
      <c r="C12" s="10" t="inlineStr">
        <is>
          <t>Laura Fernández</t>
        </is>
      </c>
      <c r="D12" s="10" t="inlineStr">
        <is>
          <t>56789012X</t>
        </is>
      </c>
      <c r="E12" s="10" t="inlineStr">
        <is>
          <t>Piso obra nueva</t>
        </is>
      </c>
      <c r="F12" s="12" t="inlineStr">
        <is>
          <t>Calle Mayor 12 3ºB</t>
        </is>
      </c>
      <c r="G12" s="10" t="inlineStr">
        <is>
          <t>Madrid</t>
        </is>
      </c>
      <c r="H12" s="10" t="inlineStr">
        <is>
          <t>5678901VK4712S0005XX</t>
        </is>
      </c>
      <c r="I12" s="10" t="inlineStr">
        <is>
          <t>Obra nueva - vivienda habitual</t>
        </is>
      </c>
      <c r="J12" s="10" t="inlineStr">
        <is>
          <t>Escritura del vendedor/promotor</t>
        </is>
      </c>
      <c r="K12" s="6" t="inlineStr">
        <is>
          <t>Sí</t>
        </is>
      </c>
      <c r="L12" s="6" t="inlineStr">
        <is>
          <t>Pendiente</t>
        </is>
      </c>
      <c r="M12" s="7" t="n">
        <v>46115</v>
      </c>
      <c r="N12" s="7" t="n"/>
      <c r="O12" s="7" t="n">
        <v>46223</v>
      </c>
      <c r="P12" s="6" t="inlineStr">
        <is>
          <t>Notaría Central Madrid</t>
        </is>
      </c>
      <c r="Q12" s="8" t="inlineStr">
        <is>
          <t>Promotor debe entregar copia</t>
        </is>
      </c>
      <c r="R12" s="10">
        <f>IF(AND(M12&lt;&gt;"",N12=""),TODAY()-M12,IF(AND(M12&lt;&gt;"",N12&lt;&gt;""),N12-M12,""))</f>
        <v/>
      </c>
      <c r="S12" s="13">
        <f>IFERROR(COUNTIF($L12,"Recibido")/1,0)</f>
        <v/>
      </c>
      <c r="T12" s="10">
        <f>IF(OR(L12="Pendiente",L12="Caducado"),"Alta",IF(L12="En revisión","Media","Baja"))</f>
        <v/>
      </c>
      <c r="U12" s="10">
        <f>IF(AND(O12&lt;&gt;"",O12-TODAY()&lt;=7,L12&lt;&gt;"Recibido"),"Urgente","")</f>
        <v/>
      </c>
    </row>
    <row r="14">
      <c r="I14" s="14" t="inlineStr">
        <is>
          <t>TOTALES</t>
        </is>
      </c>
      <c r="J14" s="14">
        <f>COUNTA(J3:J12)</f>
        <v/>
      </c>
      <c r="L14" s="14">
        <f>COUNTIF(L3:L12,"Recibido")</f>
        <v/>
      </c>
      <c r="S14" s="15">
        <f>IFERROR(L14/J14,0)</f>
        <v/>
      </c>
    </row>
  </sheetData>
  <mergeCells count="1">
    <mergeCell ref="A1:U1"/>
  </mergeCells>
  <conditionalFormatting sqref="L3:L12">
    <cfRule type="expression" priority="1" dxfId="0" stopIfTrue="1">
      <formula>L3="Recibido"</formula>
    </cfRule>
    <cfRule type="expression" priority="2" dxfId="1" stopIfTrue="1">
      <formula>OR(L3="Pendiente",L3="En revisión")</formula>
    </cfRule>
    <cfRule type="expression" priority="3" dxfId="2" stopIfTrue="1">
      <formula>OR(L3="Caducado",L3="Falta")</formula>
    </cfRule>
  </conditionalFormatting>
  <conditionalFormatting sqref="U3:U12">
    <cfRule type="expression" priority="4" dxfId="2" stopIfTrue="1">
      <formula>U3="Urgente"</formula>
    </cfRule>
  </conditionalFormatting>
  <dataValidations count="2">
    <dataValidation sqref="L3:L12" showErrorMessage="1" showInputMessage="1" allowBlank="1" type="list">
      <formula1>"Pendiente,Recibido,En revisión,Caducado,Falta"</formula1>
    </dataValidation>
    <dataValidation sqref="K3:K12" showErrorMessage="1" showInputMessage="1" allowBlank="1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6" customWidth="1" min="4" max="4"/>
    <col width="12" customWidth="1" min="5" max="5"/>
    <col width="26" customWidth="1" min="7" max="7"/>
    <col width="14" customWidth="1" min="8" max="8"/>
  </cols>
  <sheetData>
    <row r="1" ht="26" customHeight="1">
      <c r="A1" s="1" t="inlineStr">
        <is>
          <t>RESUMEN EJECUTIVO - DOCUMENTACIÓN COMPRAVENTA</t>
        </is>
      </c>
    </row>
    <row r="3">
      <c r="A3" s="16" t="inlineStr">
        <is>
          <t>INDICADORES CLAVE (KPI)</t>
        </is>
      </c>
      <c r="D3" s="16" t="inlineStr">
        <is>
          <t>DISTRIBUCIÓN POR ESTADO</t>
        </is>
      </c>
      <c r="G3" s="16" t="inlineStr">
        <is>
          <t>DOCUMENTOS POR RESPONSABLE</t>
        </is>
      </c>
    </row>
    <row r="4">
      <c r="A4" s="17" t="inlineStr">
        <is>
          <t>Total de documentos</t>
        </is>
      </c>
      <c r="B4" s="18">
        <f>COUNTA(Checklist_documentos!J:J)-1</f>
        <v/>
      </c>
      <c r="D4" s="19" t="inlineStr">
        <is>
          <t>Estado</t>
        </is>
      </c>
      <c r="E4" s="19" t="inlineStr">
        <is>
          <t>Cantidad</t>
        </is>
      </c>
      <c r="G4" s="19" t="inlineStr">
        <is>
          <t>Responsable</t>
        </is>
      </c>
      <c r="H4" s="19" t="inlineStr">
        <is>
          <t>Nº documentos</t>
        </is>
      </c>
    </row>
    <row r="5">
      <c r="A5" s="20" t="inlineStr">
        <is>
          <t>Documentos recibidos</t>
        </is>
      </c>
      <c r="B5" s="21">
        <f>COUNTIF(Checklist_documentos!L:L,"Recibido")</f>
        <v/>
      </c>
      <c r="D5" s="22" t="inlineStr">
        <is>
          <t>Recibido</t>
        </is>
      </c>
      <c r="E5" s="22">
        <f>COUNTIF(Checklist_documentos!$L:$L,D5)</f>
        <v/>
      </c>
      <c r="G5" s="22" t="inlineStr">
        <is>
          <t>Gestoría Pérez &amp; Asociados</t>
        </is>
      </c>
      <c r="H5" s="22">
        <f>COUNTIF(Checklist_documentos!$P:$P,G5)</f>
        <v/>
      </c>
    </row>
    <row r="6">
      <c r="A6" s="17" t="inlineStr">
        <is>
          <t>Documentos pendientes</t>
        </is>
      </c>
      <c r="B6" s="18">
        <f>COUNTIF(Checklist_documentos!L:L,"Pendiente")</f>
        <v/>
      </c>
      <c r="D6" s="23" t="inlineStr">
        <is>
          <t>Pendiente</t>
        </is>
      </c>
      <c r="E6" s="23">
        <f>COUNTIF(Checklist_documentos!$L:$L,D6)</f>
        <v/>
      </c>
      <c r="G6" s="23" t="inlineStr">
        <is>
          <t>Notaría Central Madrid</t>
        </is>
      </c>
      <c r="H6" s="23">
        <f>COUNTIF(Checklist_documentos!$P:$P,G6)</f>
        <v/>
      </c>
    </row>
    <row r="7">
      <c r="A7" s="20" t="inlineStr">
        <is>
          <t>Documentos caducados</t>
        </is>
      </c>
      <c r="B7" s="21">
        <f>COUNTIF(Checklist_documentos!L:L,"Caducado")</f>
        <v/>
      </c>
      <c r="D7" s="22" t="inlineStr">
        <is>
          <t>En revisión</t>
        </is>
      </c>
      <c r="E7" s="22">
        <f>COUNTIF(Checklist_documentos!$L:$L,D7)</f>
        <v/>
      </c>
      <c r="G7" s="22" t="inlineStr">
        <is>
          <t>Agencia Inmobiliaria Sol</t>
        </is>
      </c>
      <c r="H7" s="22">
        <f>COUNTIF(Checklist_documentos!$P:$P,G7)</f>
        <v/>
      </c>
    </row>
    <row r="8">
      <c r="A8" s="17" t="inlineStr">
        <is>
          <t>% avance global</t>
        </is>
      </c>
      <c r="B8" s="24">
        <f>IFERROR(B4/B3,0)</f>
        <v/>
      </c>
      <c r="D8" s="23" t="inlineStr">
        <is>
          <t>Caducado</t>
        </is>
      </c>
      <c r="E8" s="23">
        <f>COUNTIF(Checklist_documentos!$L:$L,D8)</f>
        <v/>
      </c>
      <c r="G8" s="23" t="inlineStr">
        <is>
          <t>Comprador</t>
        </is>
      </c>
      <c r="H8" s="23">
        <f>COUNTIF(Checklist_documentos!$P:$P,G8)</f>
        <v/>
      </c>
    </row>
    <row r="9">
      <c r="A9" s="20" t="inlineStr">
        <is>
          <t>Nº documentos urgentes</t>
        </is>
      </c>
      <c r="B9" s="21">
        <f>COUNTIF(Checklist_documentos!U:U,"Urgente")</f>
        <v/>
      </c>
      <c r="G9" s="22" t="inlineStr">
        <is>
          <t>Banco Santander - Hipotecas</t>
        </is>
      </c>
      <c r="H9" s="22">
        <f>COUNTIF(Checklist_documentos!$P:$P,G9)</f>
        <v/>
      </c>
    </row>
    <row r="13">
      <c r="D13" s="16" t="inlineStr">
        <is>
          <t>EVOLUCIÓN DE RECEPCIÓN POR MES (2026)</t>
        </is>
      </c>
    </row>
    <row r="14">
      <c r="D14" s="19" t="inlineStr">
        <is>
          <t>Mes</t>
        </is>
      </c>
      <c r="E14" s="19" t="inlineStr">
        <is>
          <t>Recibidos</t>
        </is>
      </c>
    </row>
    <row r="15">
      <c r="D15" s="22" t="inlineStr">
        <is>
          <t>Enero</t>
        </is>
      </c>
      <c r="E15" s="22">
        <f>COUNTIFS(Checklist_documentos!$N:$N,"&gt;="&amp;DATE(2026,1,1),Checklist_documentos!$N:$N,"&lt;"&amp;DATE(2026,2,1))</f>
        <v/>
      </c>
    </row>
    <row r="16">
      <c r="D16" s="23" t="inlineStr">
        <is>
          <t>Febrero</t>
        </is>
      </c>
      <c r="E16" s="23">
        <f>COUNTIFS(Checklist_documentos!$N:$N,"&gt;="&amp;DATE(2026,2,1),Checklist_documentos!$N:$N,"&lt;"&amp;DATE(2026,3,1))</f>
        <v/>
      </c>
    </row>
    <row r="17">
      <c r="D17" s="22" t="inlineStr">
        <is>
          <t>Marzo</t>
        </is>
      </c>
      <c r="E17" s="22">
        <f>COUNTIFS(Checklist_documentos!$N:$N,"&gt;="&amp;DATE(2026,3,1),Checklist_documentos!$N:$N,"&lt;"&amp;DATE(2026,4,1))</f>
        <v/>
      </c>
    </row>
    <row r="18">
      <c r="D18" s="23" t="inlineStr">
        <is>
          <t>Abril</t>
        </is>
      </c>
      <c r="E18" s="23">
        <f>COUNTIFS(Checklist_documentos!$N:$N,"&gt;="&amp;DATE(2026,4,1),Checklist_documentos!$N:$N,"&lt;"&amp;DATE(2026,5,1))</f>
        <v/>
      </c>
    </row>
    <row r="19">
      <c r="D19" s="22" t="inlineStr">
        <is>
          <t>Mayo</t>
        </is>
      </c>
      <c r="E19" s="22">
        <f>COUNTIFS(Checklist_documentos!$N:$N,"&gt;="&amp;DATE(2026,5,1),Checklist_documentos!$N:$N,"&lt;"&amp;DATE(2026,6,1))</f>
        <v/>
      </c>
    </row>
    <row r="20">
      <c r="D20" s="23" t="inlineStr">
        <is>
          <t>Junio</t>
        </is>
      </c>
      <c r="E20" s="23">
        <f>COUNTIFS(Checklist_documentos!$N:$N,"&gt;="&amp;DATE(2026,6,1),Checklist_documentos!$N:$N,"&lt;"&amp;DATE(2026,7,1))</f>
        <v/>
      </c>
    </row>
  </sheetData>
  <mergeCells count="5">
    <mergeCell ref="A1:F1"/>
    <mergeCell ref="A3:B3"/>
    <mergeCell ref="D3:E3"/>
    <mergeCell ref="G3:H3"/>
    <mergeCell ref="D13:E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34" customWidth="1" min="2" max="2"/>
    <col width="12" customWidth="1" min="3" max="3"/>
    <col width="22" customWidth="1" min="4" max="4"/>
    <col width="16" customWidth="1" min="5" max="5"/>
    <col width="14" customWidth="1" min="6" max="6"/>
    <col width="34" customWidth="1" min="7" max="7"/>
  </cols>
  <sheetData>
    <row r="1" ht="26" customHeight="1">
      <c r="A1" s="1" t="inlineStr">
        <is>
          <t>CATÁLOGO DE DOCUMENTOS - COMPRAVENTA DE VIVIENDA</t>
        </is>
      </c>
    </row>
    <row r="2">
      <c r="A2" s="2" t="inlineStr">
        <is>
          <t>Tipo de documento</t>
        </is>
      </c>
      <c r="B2" s="2" t="inlineStr">
        <is>
          <t>Descripción</t>
        </is>
      </c>
      <c r="C2" s="2" t="inlineStr">
        <is>
          <t>Obligatorio</t>
        </is>
      </c>
      <c r="D2" s="2" t="inlineStr">
        <is>
          <t>Quién lo emite</t>
        </is>
      </c>
      <c r="E2" s="2" t="inlineStr">
        <is>
          <t>Vigencia orientativa</t>
        </is>
      </c>
      <c r="F2" s="2" t="inlineStr">
        <is>
          <t>Coste estimado</t>
        </is>
      </c>
      <c r="G2" s="2" t="inlineStr">
        <is>
          <t>Observaciones legales</t>
        </is>
      </c>
    </row>
    <row r="3">
      <c r="A3" s="3" t="inlineStr">
        <is>
          <t>Nota simple registral</t>
        </is>
      </c>
      <c r="B3" s="5" t="inlineStr">
        <is>
          <t>Acredita titularidad y cargas del inmueble</t>
        </is>
      </c>
      <c r="C3" s="3" t="inlineStr">
        <is>
          <t>Sí</t>
        </is>
      </c>
      <c r="D3" s="3" t="inlineStr">
        <is>
          <t>Registro de la Propiedad</t>
        </is>
      </c>
      <c r="E3" s="3" t="inlineStr">
        <is>
          <t>3 meses</t>
        </is>
      </c>
      <c r="F3" s="25" t="n">
        <v>9.02</v>
      </c>
      <c r="G3" s="5" t="inlineStr">
        <is>
          <t>Imprescindible antes de firmar arras</t>
        </is>
      </c>
    </row>
    <row r="4">
      <c r="A4" s="10" t="inlineStr">
        <is>
          <t>Certificado energético</t>
        </is>
      </c>
      <c r="B4" s="12" t="inlineStr">
        <is>
          <t>Califica el consumo energético de la vivienda</t>
        </is>
      </c>
      <c r="C4" s="10" t="inlineStr">
        <is>
          <t>Sí</t>
        </is>
      </c>
      <c r="D4" s="10" t="inlineStr">
        <is>
          <t>Técnico/arquitecto certificado</t>
        </is>
      </c>
      <c r="E4" s="10" t="inlineStr">
        <is>
          <t>10 años</t>
        </is>
      </c>
      <c r="F4" s="26" t="n">
        <v>90</v>
      </c>
      <c r="G4" s="12" t="inlineStr">
        <is>
          <t>Obligatorio por ley para venta o alquiler</t>
        </is>
      </c>
    </row>
    <row r="5">
      <c r="A5" s="3" t="inlineStr">
        <is>
          <t>DNI/NIF comprador</t>
        </is>
      </c>
      <c r="B5" s="5" t="inlineStr">
        <is>
          <t>Identificación fiscal de los compradores</t>
        </is>
      </c>
      <c r="C5" s="3" t="inlineStr">
        <is>
          <t>Sí</t>
        </is>
      </c>
      <c r="D5" s="3" t="inlineStr">
        <is>
          <t>Ministerio del Interior</t>
        </is>
      </c>
      <c r="E5" s="3" t="inlineStr">
        <is>
          <t>10 años (DNI)</t>
        </is>
      </c>
      <c r="F5" s="25" t="n">
        <v>0</v>
      </c>
      <c r="G5" s="5" t="inlineStr">
        <is>
          <t>Necesario para notaría y financiación</t>
        </is>
      </c>
    </row>
    <row r="6">
      <c r="A6" s="10" t="inlineStr">
        <is>
          <t>Escritura/nota simple del vendedor</t>
        </is>
      </c>
      <c r="B6" s="12" t="inlineStr">
        <is>
          <t>Título de propiedad del vendedor</t>
        </is>
      </c>
      <c r="C6" s="10" t="inlineStr">
        <is>
          <t>Sí</t>
        </is>
      </c>
      <c r="D6" s="10" t="inlineStr">
        <is>
          <t>Notaría / Registro</t>
        </is>
      </c>
      <c r="E6" s="10" t="inlineStr">
        <is>
          <t>Indefinida</t>
        </is>
      </c>
      <c r="F6" s="26" t="n">
        <v>30</v>
      </c>
      <c r="G6" s="12" t="inlineStr">
        <is>
          <t>Verificar cargas o hipotecas previas</t>
        </is>
      </c>
    </row>
    <row r="7">
      <c r="A7" s="3" t="inlineStr">
        <is>
          <t>Recibos IBI</t>
        </is>
      </c>
      <c r="B7" s="5" t="inlineStr">
        <is>
          <t>Justifica pago del Impuesto sobre Bienes Inmuebles</t>
        </is>
      </c>
      <c r="C7" s="3" t="inlineStr">
        <is>
          <t>Sí</t>
        </is>
      </c>
      <c r="D7" s="3" t="inlineStr">
        <is>
          <t>Ayuntamiento</t>
        </is>
      </c>
      <c r="E7" s="3" t="inlineStr">
        <is>
          <t>1 año</t>
        </is>
      </c>
      <c r="F7" s="25" t="n">
        <v>0</v>
      </c>
      <c r="G7" s="5" t="inlineStr">
        <is>
          <t>El vendedor debe estar al corriente de pago</t>
        </is>
      </c>
    </row>
    <row r="8">
      <c r="A8" s="10" t="inlineStr">
        <is>
          <t>Certificado comunidad al corriente</t>
        </is>
      </c>
      <c r="B8" s="12" t="inlineStr">
        <is>
          <t>Acredita ausencia de deudas con la comunidad</t>
        </is>
      </c>
      <c r="C8" s="10" t="inlineStr">
        <is>
          <t>Sí</t>
        </is>
      </c>
      <c r="D8" s="10" t="inlineStr">
        <is>
          <t>Administrador de fincas</t>
        </is>
      </c>
      <c r="E8" s="10" t="inlineStr">
        <is>
          <t>1 mes</t>
        </is>
      </c>
      <c r="F8" s="26" t="n">
        <v>30</v>
      </c>
      <c r="G8" s="12" t="inlineStr">
        <is>
          <t>Exigible en la escritura de compraventa</t>
        </is>
      </c>
    </row>
    <row r="9">
      <c r="A9" s="3" t="inlineStr">
        <is>
          <t>Cédula de habitabilidad</t>
        </is>
      </c>
      <c r="B9" s="5" t="inlineStr">
        <is>
          <t>Certifica que la vivienda es habitable</t>
        </is>
      </c>
      <c r="C9" s="3" t="inlineStr">
        <is>
          <t>Sí</t>
        </is>
      </c>
      <c r="D9" s="3" t="inlineStr">
        <is>
          <t>Ayuntamiento/Generalitat</t>
        </is>
      </c>
      <c r="E9" s="3" t="inlineStr">
        <is>
          <t>15 años</t>
        </is>
      </c>
      <c r="F9" s="25" t="n">
        <v>60</v>
      </c>
      <c r="G9" s="5" t="inlineStr">
        <is>
          <t>Obligatoria en algunas comunidades autónomas</t>
        </is>
      </c>
    </row>
    <row r="10">
      <c r="A10" s="10" t="inlineStr">
        <is>
          <t>Último recibo de suministros</t>
        </is>
      </c>
      <c r="B10" s="12" t="inlineStr">
        <is>
          <t>Justifica titularidad de agua, luz y gas</t>
        </is>
      </c>
      <c r="C10" s="10" t="inlineStr">
        <is>
          <t>No</t>
        </is>
      </c>
      <c r="D10" s="10" t="inlineStr">
        <is>
          <t>Compañía suministradora</t>
        </is>
      </c>
      <c r="E10" s="10" t="inlineStr">
        <is>
          <t>Vigente</t>
        </is>
      </c>
      <c r="F10" s="26" t="n">
        <v>0</v>
      </c>
      <c r="G10" s="12" t="inlineStr">
        <is>
          <t>Facilita el cambio de titularidad</t>
        </is>
      </c>
    </row>
    <row r="11">
      <c r="A11" s="3" t="inlineStr">
        <is>
          <t>Certificado de deuda cero hipotecaria</t>
        </is>
      </c>
      <c r="B11" s="5" t="inlineStr">
        <is>
          <t>Confirma cancelación de hipoteca previa</t>
        </is>
      </c>
      <c r="C11" s="3" t="inlineStr">
        <is>
          <t>Sí</t>
        </is>
      </c>
      <c r="D11" s="3" t="inlineStr">
        <is>
          <t>Entidad bancaria</t>
        </is>
      </c>
      <c r="E11" s="3" t="inlineStr">
        <is>
          <t>1 mes</t>
        </is>
      </c>
      <c r="F11" s="25" t="n">
        <v>0</v>
      </c>
      <c r="G11" s="5" t="inlineStr">
        <is>
          <t>Necesario si el inmueble tenía carga hipotecaria</t>
        </is>
      </c>
    </row>
    <row r="12">
      <c r="A12" s="10" t="inlineStr">
        <is>
          <t>Contrato de arras</t>
        </is>
      </c>
      <c r="B12" s="12" t="inlineStr">
        <is>
          <t>Documento de reserva y señal de compra</t>
        </is>
      </c>
      <c r="C12" s="10" t="inlineStr">
        <is>
          <t>Sí</t>
        </is>
      </c>
      <c r="D12" s="10" t="inlineStr">
        <is>
          <t>Comprador y vendedor</t>
        </is>
      </c>
      <c r="E12" s="10" t="inlineStr">
        <is>
          <t>Hasta firma escritura</t>
        </is>
      </c>
      <c r="F12" s="26" t="n">
        <v>0</v>
      </c>
      <c r="G12" s="12" t="inlineStr">
        <is>
          <t>Recomendable redacción con asesoría legal</t>
        </is>
      </c>
    </row>
    <row r="13">
      <c r="A13" s="3" t="inlineStr">
        <is>
          <t>Ficha SEPA / datos bancarios</t>
        </is>
      </c>
      <c r="B13" s="5" t="inlineStr">
        <is>
          <t>Datos para domiciliaciones y pagos</t>
        </is>
      </c>
      <c r="C13" s="3" t="inlineStr">
        <is>
          <t>No</t>
        </is>
      </c>
      <c r="D13" s="3" t="inlineStr">
        <is>
          <t>Comprador</t>
        </is>
      </c>
      <c r="E13" s="3" t="inlineStr">
        <is>
          <t>Indefinida</t>
        </is>
      </c>
      <c r="F13" s="25" t="n">
        <v>0</v>
      </c>
      <c r="G13" s="5" t="inlineStr">
        <is>
          <t>Requerido por gestoría y banco</t>
        </is>
      </c>
    </row>
    <row r="14">
      <c r="A14" s="10" t="inlineStr">
        <is>
          <t>Poder notarial, si aplica</t>
        </is>
      </c>
      <c r="B14" s="12" t="inlineStr">
        <is>
          <t>Autoriza a un tercero a firmar en representación</t>
        </is>
      </c>
      <c r="C14" s="10" t="inlineStr">
        <is>
          <t>No</t>
        </is>
      </c>
      <c r="D14" s="10" t="inlineStr">
        <is>
          <t>Notaría</t>
        </is>
      </c>
      <c r="E14" s="10" t="inlineStr">
        <is>
          <t>Según poder</t>
        </is>
      </c>
      <c r="F14" s="26" t="n">
        <v>60</v>
      </c>
      <c r="G14" s="12" t="inlineStr">
        <is>
          <t>Solo si el comprador/vendedor no puede acudir</t>
        </is>
      </c>
    </row>
    <row r="16">
      <c r="A16" s="27" t="inlineStr">
        <is>
          <t>Obligatoriedad total (Sí):</t>
        </is>
      </c>
      <c r="C16" s="27">
        <f>COUNTIF(C3:C14,"Sí")</f>
        <v/>
      </c>
    </row>
    <row r="17">
      <c r="A17" s="27" t="inlineStr">
        <is>
          <t>Coste medio estimado:</t>
        </is>
      </c>
      <c r="C17" s="28">
        <f>IFERROR(AVERAGE(F3:F14),0)</f>
        <v/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INSTRUCCIONES DE USO</t>
        </is>
      </c>
    </row>
    <row r="3" ht="46" customHeight="1">
      <c r="A3" s="29" t="inlineStr">
        <is>
          <t>Objetivo del archivo</t>
        </is>
      </c>
      <c r="B3" s="30" t="inlineStr">
        <is>
          <t>Controlar toda la documentación necesaria en una compraventa de vivienda: estado, fechas, responsables y riesgos de cierre.</t>
        </is>
      </c>
    </row>
    <row r="4" ht="46" customHeight="1">
      <c r="A4" s="29" t="inlineStr">
        <is>
          <t>Hoja Checklist_documentos</t>
        </is>
      </c>
      <c r="B4" s="30" t="inlineStr">
        <is>
          <t>Registro principal por operación y documento. Complete las columnas amarillas (Estado, fechas, Responsable, Observaciones). Las columnas Días pendiente, % avance, Prioridad y Urgencia se calculan automáticamente.</t>
        </is>
      </c>
    </row>
    <row r="5" ht="46" customHeight="1">
      <c r="A5" s="29" t="inlineStr">
        <is>
          <t>Significado de los estados</t>
        </is>
      </c>
      <c r="B5" s="30" t="inlineStr">
        <is>
          <t>Recibido: documento entregado y validado. Pendiente: aún no solicitado o no recibido. En revisión: recibido pero en verificación. Caducado/Falta: documento vencido o no aportado, requiere acción inmediata.</t>
        </is>
      </c>
    </row>
    <row r="6" ht="46" customHeight="1">
      <c r="A6" s="29" t="inlineStr">
        <is>
          <t>Colores de estado</t>
        </is>
      </c>
      <c r="B6" s="30" t="inlineStr">
        <is>
          <t>Verde = Recibido. Ámbar = Pendiente / En revisión. Rojo = Caducado / Falta. La columna Urgencia marca en rojo los documentos que caducan en 7 días o menos y no están recibidos.</t>
        </is>
      </c>
    </row>
    <row r="7" ht="46" customHeight="1">
      <c r="A7" s="29" t="inlineStr">
        <is>
          <t>Hoja Resumen_dashboard</t>
        </is>
      </c>
      <c r="B7" s="30" t="inlineStr">
        <is>
          <t>Muestra KPIs globales (total, recibidos, pendientes, caducados, % avance, urgentes) y tres gráficos: distribución por estado, documentos por responsable y evolución mensual de recepciones.</t>
        </is>
      </c>
    </row>
    <row r="8" ht="46" customHeight="1">
      <c r="A8" s="29" t="inlineStr">
        <is>
          <t>Hoja Catálogo_documentos</t>
        </is>
      </c>
      <c r="B8" s="30" t="inlineStr">
        <is>
          <t>Referencia de los documentos habituales en una compraventa, su obligatoriedad, quién lo emite, vigencia orientativa y coste estimado.</t>
        </is>
      </c>
    </row>
    <row r="9" ht="46" customHeight="1">
      <c r="A9" s="29" t="inlineStr">
        <is>
          <t>Documentos clave en España</t>
        </is>
      </c>
      <c r="B9" s="30" t="inlineStr">
        <is>
          <t>Nota simple registral (titularidad y cargas), certificado energético (obligatorio por ley), recibos de IBI al corriente, certificado de comunidad sin deudas, cédula de habitabilidad (según comunidad autónoma), contrato de arras, identificación fiscal (DNI/NIF) y, si aplica, preaprobación o certificado de financiación hipotecaria.</t>
        </is>
      </c>
    </row>
    <row r="10" ht="46" customHeight="1">
      <c r="A10" s="29" t="inlineStr">
        <is>
          <t>Recomendación</t>
        </is>
      </c>
      <c r="B10" s="30" t="inlineStr">
        <is>
          <t>Revise semanalmente la columna Urgencia y priorice los documentos marcados en rojo antes de la firma en notaría. Mantenga actualizada la fecha de recepción en cuanto se reciba cada documento.</t>
        </is>
      </c>
    </row>
  </sheetData>
  <mergeCells count="9">
    <mergeCell ref="A1:B1"/>
    <mergeCell ref="A3"/>
    <mergeCell ref="A4"/>
    <mergeCell ref="A5"/>
    <mergeCell ref="A6"/>
    <mergeCell ref="A7"/>
    <mergeCell ref="A8"/>
    <mergeCell ref="A9"/>
    <mergeCell ref="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2026-07-14T04:09:57Z</dcterms:created>
  <dcterms:modified xmlns:dcterms="http://purl.org/dc/terms/" xmlns:xsi="http://www.w3.org/2001/XMLSchema-instance" xsi:type="dcterms:W3CDTF">2026-07-14T04:09:57Z</dcterms:modified>
</cp:coreProperties>
</file>