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artera" sheetId="1" state="visible" r:id="rId1"/>
    <sheet xmlns:r="http://schemas.openxmlformats.org/officeDocument/2006/relationships" name="Resumen" sheetId="2" state="visible" r:id="rId2"/>
    <sheet xmlns:r="http://schemas.openxmlformats.org/officeDocument/2006/relationships" name="Instrucciones" sheetId="3" state="visible" r:id="rId3"/>
  </sheets>
  <definedNames>
    <definedName name="_xlnm._FilterDatabase" localSheetId="0" hidden="1">'Cartera'!$A$1:$AH$101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.##0,00 &quot;€&quot;"/>
    <numFmt numFmtId="165" formatCode="0,00%"/>
    <numFmt numFmtId="166" formatCode="DD/MM/YYYY"/>
  </numFmts>
  <fonts count="5">
    <font>
      <name val="Calibri"/>
      <family val="2"/>
      <color theme="1"/>
      <sz val="11"/>
      <scheme val="minor"/>
    </font>
    <font>
      <name val="Calibri"/>
      <b val="1"/>
      <color rgb="00FFFFFF"/>
      <sz val="11"/>
    </font>
    <font>
      <name val="Calibri"/>
      <color rgb="001F2937"/>
      <sz val="10"/>
    </font>
    <font>
      <name val="Calibri"/>
      <b val="1"/>
      <color rgb="00FFFFFF"/>
      <sz val="16"/>
    </font>
    <font>
      <name val="Calibri"/>
      <b val="1"/>
      <color rgb="001F2937"/>
      <sz val="10"/>
    </font>
  </fonts>
  <fills count="7">
    <fill>
      <patternFill/>
    </fill>
    <fill>
      <patternFill patternType="gray125"/>
    </fill>
    <fill>
      <patternFill patternType="solid">
        <fgColor rgb="001E293B"/>
      </patternFill>
    </fill>
    <fill>
      <patternFill patternType="solid">
        <fgColor rgb="00F8FAFC"/>
      </patternFill>
    </fill>
    <fill>
      <patternFill patternType="solid">
        <fgColor rgb="00FFFBEB"/>
      </patternFill>
    </fill>
    <fill>
      <patternFill patternType="solid">
        <fgColor rgb="00FFFFFF"/>
      </patternFill>
    </fill>
    <fill>
      <patternFill patternType="solid">
        <fgColor rgb="0014B8A6"/>
      </patternFill>
    </fill>
  </fills>
  <borders count="2">
    <border>
      <left/>
      <right/>
      <top/>
      <bottom/>
      <diagonal/>
    </border>
    <border>
      <left style="thin">
        <color rgb="00D1D5DB"/>
      </left>
      <right style="thin">
        <color rgb="00D1D5DB"/>
      </right>
      <top style="thin">
        <color rgb="00D1D5DB"/>
      </top>
      <bottom style="thin">
        <color rgb="00D1D5DB"/>
      </bottom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1" fillId="2" borderId="1" applyAlignment="1" pivotButton="0" quotePrefix="0" xfId="0">
      <alignment horizontal="center" vertical="center" wrapText="1"/>
    </xf>
    <xf numFmtId="0" fontId="2" fillId="4" borderId="1" applyAlignment="1" pivotButton="0" quotePrefix="0" xfId="0">
      <alignment vertical="center"/>
    </xf>
    <xf numFmtId="0" fontId="2" fillId="4" borderId="1" applyAlignment="1" pivotButton="0" quotePrefix="0" xfId="0">
      <alignment vertical="center" wrapText="1"/>
    </xf>
    <xf numFmtId="0" fontId="2" fillId="4" borderId="1" applyAlignment="1" pivotButton="0" quotePrefix="0" xfId="0">
      <alignment horizontal="center" vertical="center"/>
    </xf>
    <xf numFmtId="164" fontId="2" fillId="4" borderId="1" applyAlignment="1" pivotButton="0" quotePrefix="0" xfId="0">
      <alignment horizontal="center" vertical="center"/>
    </xf>
    <xf numFmtId="165" fontId="2" fillId="3" borderId="1" applyAlignment="1" pivotButton="0" quotePrefix="0" xfId="0">
      <alignment horizontal="center" vertical="center"/>
    </xf>
    <xf numFmtId="165" fontId="2" fillId="4" borderId="1" applyAlignment="1" pivotButton="0" quotePrefix="0" xfId="0">
      <alignment horizontal="center" vertical="center"/>
    </xf>
    <xf numFmtId="164" fontId="2" fillId="3" borderId="1" applyAlignment="1" pivotButton="0" quotePrefix="0" xfId="0">
      <alignment horizontal="center" vertical="center"/>
    </xf>
    <xf numFmtId="166" fontId="2" fillId="4" borderId="1" applyAlignment="1" pivotButton="0" quotePrefix="0" xfId="0">
      <alignment horizontal="center" vertical="center"/>
    </xf>
    <xf numFmtId="165" fontId="2" fillId="5" borderId="1" applyAlignment="1" pivotButton="0" quotePrefix="0" xfId="0">
      <alignment horizontal="center" vertical="center"/>
    </xf>
    <xf numFmtId="164" fontId="2" fillId="5" borderId="1" applyAlignment="1" pivotButton="0" quotePrefix="0" xfId="0">
      <alignment horizontal="center" vertical="center"/>
    </xf>
    <xf numFmtId="0" fontId="3" fillId="2" borderId="0" applyAlignment="1" pivotButton="0" quotePrefix="0" xfId="0">
      <alignment horizontal="center" vertical="center"/>
    </xf>
    <xf numFmtId="0" fontId="0" fillId="2" borderId="0" pivotButton="0" quotePrefix="0" xfId="0"/>
    <xf numFmtId="0" fontId="1" fillId="6" borderId="1" applyAlignment="1" pivotButton="0" quotePrefix="0" xfId="0">
      <alignment horizontal="center" vertical="center" wrapText="1"/>
    </xf>
    <xf numFmtId="0" fontId="4" fillId="3" borderId="1" applyAlignment="1" pivotButton="0" quotePrefix="0" xfId="0">
      <alignment vertical="center"/>
    </xf>
    <xf numFmtId="1" fontId="2" fillId="3" borderId="1" applyAlignment="1" pivotButton="0" quotePrefix="0" xfId="0">
      <alignment horizontal="center" vertical="center"/>
    </xf>
    <xf numFmtId="0" fontId="2" fillId="3" borderId="1" applyAlignment="1" pivotButton="0" quotePrefix="0" xfId="0">
      <alignment vertical="center"/>
    </xf>
    <xf numFmtId="0" fontId="2" fillId="3" borderId="1" applyAlignment="1" pivotButton="0" quotePrefix="0" xfId="0">
      <alignment horizontal="center" vertical="center"/>
    </xf>
    <xf numFmtId="0" fontId="4" fillId="5" borderId="1" applyAlignment="1" pivotButton="0" quotePrefix="0" xfId="0">
      <alignment vertical="center"/>
    </xf>
    <xf numFmtId="1" fontId="2" fillId="5" borderId="1" applyAlignment="1" pivotButton="0" quotePrefix="0" xfId="0">
      <alignment horizontal="center" vertical="center"/>
    </xf>
    <xf numFmtId="0" fontId="2" fillId="5" borderId="1" applyAlignment="1" pivotButton="0" quotePrefix="0" xfId="0">
      <alignment vertical="center"/>
    </xf>
    <xf numFmtId="0" fontId="2" fillId="5" borderId="1" applyAlignment="1" pivotButton="0" quotePrefix="0" xfId="0">
      <alignment horizontal="center" vertical="center"/>
    </xf>
    <xf numFmtId="0" fontId="2" fillId="5" borderId="1" applyAlignment="1" pivotButton="0" quotePrefix="0" xfId="0">
      <alignment vertical="center" wrapText="1"/>
    </xf>
    <xf numFmtId="164" fontId="2" fillId="5" borderId="1" applyAlignment="1" pivotButton="0" quotePrefix="0" xfId="0">
      <alignment vertical="center" wrapText="1"/>
    </xf>
    <xf numFmtId="0" fontId="4" fillId="3" borderId="1" applyAlignment="1" pivotButton="0" quotePrefix="0" xfId="0">
      <alignment vertical="center" wrapText="1"/>
    </xf>
    <xf numFmtId="0" fontId="2" fillId="3" borderId="1" applyAlignment="1" pivotButton="0" quotePrefix="0" xfId="0">
      <alignment vertical="center" wrapText="1"/>
    </xf>
    <xf numFmtId="0" fontId="4" fillId="5" borderId="1" applyAlignment="1" pivotButton="0" quotePrefix="0" xfId="0">
      <alignment vertical="center" wrapText="1"/>
    </xf>
    <xf numFmtId="164" fontId="2" fillId="4" borderId="1" applyAlignment="1" pivotButton="0" quotePrefix="0" xfId="0">
      <alignment horizontal="center" vertical="center"/>
    </xf>
    <xf numFmtId="165" fontId="2" fillId="3" borderId="1" applyAlignment="1" pivotButton="0" quotePrefix="0" xfId="0">
      <alignment horizontal="center" vertical="center"/>
    </xf>
    <xf numFmtId="165" fontId="2" fillId="4" borderId="1" applyAlignment="1" pivotButton="0" quotePrefix="0" xfId="0">
      <alignment horizontal="center" vertical="center"/>
    </xf>
    <xf numFmtId="164" fontId="2" fillId="3" borderId="1" applyAlignment="1" pivotButton="0" quotePrefix="0" xfId="0">
      <alignment horizontal="center" vertical="center"/>
    </xf>
    <xf numFmtId="166" fontId="2" fillId="4" borderId="1" applyAlignment="1" pivotButton="0" quotePrefix="0" xfId="0">
      <alignment horizontal="center" vertical="center"/>
    </xf>
    <xf numFmtId="165" fontId="2" fillId="5" borderId="1" applyAlignment="1" pivotButton="0" quotePrefix="0" xfId="0">
      <alignment horizontal="center" vertical="center"/>
    </xf>
    <xf numFmtId="164" fontId="2" fillId="5" borderId="1" applyAlignment="1" pivotButton="0" quotePrefix="0" xfId="0">
      <alignment horizontal="center" vertical="center"/>
    </xf>
    <xf numFmtId="164" fontId="2" fillId="5" borderId="1" applyAlignment="1" pivotButton="0" quotePrefix="0" xfId="0">
      <alignment vertical="center" wrapText="1"/>
    </xf>
  </cellXfs>
  <cellStyles count="1">
    <cellStyle name="Normal" xfId="0" builtinId="0" hidden="0"/>
  </cellStyles>
  <dxfs count="2">
    <dxf>
      <font>
        <name val="Calibri"/>
        <b val="1"/>
        <color rgb="00FFFFFF"/>
        <sz val="10"/>
      </font>
      <fill>
        <patternFill patternType="solid">
          <fgColor rgb="0016A34A"/>
        </patternFill>
      </fill>
    </dxf>
    <dxf>
      <font>
        <name val="Calibri"/>
        <b val="1"/>
        <color rgb="00FFFFFF"/>
        <sz val="10"/>
      </font>
      <fill>
        <patternFill patternType="solid">
          <fgColor rgb="00DC2626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Número de inmuebles por provincia</a:t>
            </a:r>
          </a:p>
        </rich>
      </tx>
    </title>
    <plotArea>
      <barChart>
        <barDir val="bar"/>
        <grouping val="clustered"/>
        <ser>
          <idx val="0"/>
          <order val="0"/>
          <tx>
            <strRef>
              <f>'Resumen'!E2</f>
            </strRef>
          </tx>
          <spPr>
            <a:solidFill xmlns:a="http://schemas.openxmlformats.org/drawingml/2006/main">
              <a:srgbClr val="1E293B"/>
            </a:solidFill>
            <a:ln xmlns:a="http://schemas.openxmlformats.org/drawingml/2006/main">
              <a:solidFill>
                <a:srgbClr val="1E293B"/>
              </a:solidFill>
              <a:prstDash val="solid"/>
            </a:ln>
          </spPr>
          <cat>
            <numRef>
              <f>'Resumen'!$D$3:$D$11</f>
            </numRef>
          </cat>
          <val>
            <numRef>
              <f>'Resumen'!$E$3:$E$11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Inmuebles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Provincia</a:t>
                </a:r>
              </a:p>
            </rich>
          </tx>
        </title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charts/chart2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Distribución por estado de cartera</a:t>
            </a:r>
          </a:p>
        </rich>
      </tx>
    </title>
    <plotArea>
      <pieChart>
        <varyColors val="1"/>
        <ser>
          <idx val="0"/>
          <order val="0"/>
          <tx>
            <strRef>
              <f>'Resumen'!H2</f>
            </strRef>
          </tx>
          <spPr>
            <a:ln xmlns:a="http://schemas.openxmlformats.org/drawingml/2006/main">
              <a:prstDash val="solid"/>
            </a:ln>
          </spPr>
          <dPt>
            <idx val="0"/>
            <spPr>
              <a:solidFill xmlns:a="http://schemas.openxmlformats.org/drawingml/2006/main">
                <a:srgbClr val="1E293B"/>
              </a:solidFill>
              <a:ln xmlns:a="http://schemas.openxmlformats.org/drawingml/2006/main">
                <a:prstDash val="solid"/>
              </a:ln>
            </spPr>
          </dPt>
          <dPt>
            <idx val="1"/>
            <spPr>
              <a:solidFill xmlns:a="http://schemas.openxmlformats.org/drawingml/2006/main">
                <a:srgbClr val="C8102E"/>
              </a:solidFill>
              <a:ln xmlns:a="http://schemas.openxmlformats.org/drawingml/2006/main">
                <a:prstDash val="solid"/>
              </a:ln>
            </spPr>
          </dPt>
          <dPt>
            <idx val="2"/>
            <spPr>
              <a:solidFill xmlns:a="http://schemas.openxmlformats.org/drawingml/2006/main">
                <a:srgbClr val="16A34A"/>
              </a:solidFill>
              <a:ln xmlns:a="http://schemas.openxmlformats.org/drawingml/2006/main">
                <a:prstDash val="solid"/>
              </a:ln>
            </spPr>
          </dPt>
          <dPt>
            <idx val="3"/>
            <spPr>
              <a:solidFill xmlns:a="http://schemas.openxmlformats.org/drawingml/2006/main">
                <a:srgbClr val="94A3B8"/>
              </a:solidFill>
              <a:ln xmlns:a="http://schemas.openxmlformats.org/drawingml/2006/main">
                <a:prstDash val="solid"/>
              </a:ln>
            </spPr>
          </dPt>
          <dPt>
            <idx val="4"/>
            <spPr>
              <a:solidFill xmlns:a="http://schemas.openxmlformats.org/drawingml/2006/main">
                <a:srgbClr val="DC2626"/>
              </a:solidFill>
              <a:ln xmlns:a="http://schemas.openxmlformats.org/drawingml/2006/main">
                <a:prstDash val="solid"/>
              </a:ln>
            </spPr>
          </dPt>
          <cat>
            <numRef>
              <f>'Resumen'!$G$3:$G$7</f>
            </numRef>
          </cat>
          <val>
            <numRef>
              <f>'Resumen'!$H$3:$H$7</f>
            </numRef>
          </val>
        </ser>
        <dLbls>
          <showPercent val="1"/>
        </dLbls>
        <firstSliceAng val="0"/>
      </pieChart>
    </plotArea>
    <legend>
      <legendPos val="r"/>
    </legend>
    <plotVisOnly val="1"/>
    <dispBlanksAs val="gap"/>
  </chart>
</chartSpace>
</file>

<file path=xl/charts/chart3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Precio medio de venta por tipo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'Resumen'!K2</f>
            </strRef>
          </tx>
          <spPr>
            <a:solidFill xmlns:a="http://schemas.openxmlformats.org/drawingml/2006/main">
              <a:srgbClr val="16A34A"/>
            </a:solidFill>
            <a:ln xmlns:a="http://schemas.openxmlformats.org/drawingml/2006/main">
              <a:solidFill>
                <a:srgbClr val="16A34A"/>
              </a:solidFill>
              <a:prstDash val="solid"/>
            </a:ln>
          </spPr>
          <cat>
            <numRef>
              <f>'Resumen'!$J$3:$J$8</f>
            </numRef>
          </cat>
          <val>
            <numRef>
              <f>'Resumen'!$K$3:$K$8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Tipo de inmueble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Precio medio</a:t>
                </a:r>
              </a:p>
            </rich>
          </tx>
        </title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Relationship Type="http://schemas.openxmlformats.org/officeDocument/2006/relationships/chart" Target="/xl/charts/chart2.xml" Id="rId2"/><Relationship Type="http://schemas.openxmlformats.org/officeDocument/2006/relationships/chart" Target="/xl/charts/chart3.xml" Id="rId3"/></Relationships>
</file>

<file path=xl/drawings/drawing1.xml><?xml version="1.0" encoding="utf-8"?>
<wsDr xmlns="http://schemas.openxmlformats.org/drawingml/2006/spreadsheetDrawing">
  <oneCellAnchor>
    <from>
      <col>0</col>
      <colOff>0</colOff>
      <row>13</row>
      <rowOff>0</rowOff>
    </from>
    <ext cx="5400000" cy="288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  <oneCellAnchor>
    <from>
      <col>8</col>
      <colOff>0</colOff>
      <row>13</row>
      <rowOff>0</rowOff>
    </from>
    <ext cx="3960000" cy="2880000"/>
    <graphicFrame>
      <nvGraphicFramePr>
        <cNvPr id="2" name="Chart 2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graphicFrame>
    <clientData/>
  </oneCellAnchor>
  <oneCellAnchor>
    <from>
      <col>0</col>
      <colOff>0</colOff>
      <row>30</row>
      <rowOff>0</rowOff>
    </from>
    <ext cx="5400000" cy="2880000"/>
    <graphicFrame>
      <nvGraphicFramePr>
        <cNvPr id="3" name="Chart 3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H101"/>
  <sheetViews>
    <sheetView showGridLines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8" customWidth="1" min="2" max="2"/>
    <col width="19" customWidth="1" min="3" max="3"/>
    <col width="23" customWidth="1" min="4" max="4"/>
    <col width="31" customWidth="1" min="5" max="5"/>
    <col width="16" customWidth="1" min="6" max="6"/>
    <col width="16" customWidth="1" min="7" max="7"/>
    <col width="14" customWidth="1" min="8" max="8"/>
    <col width="15" customWidth="1" min="9" max="9"/>
    <col width="13" customWidth="1" min="10" max="10"/>
    <col width="10" customWidth="1" min="11" max="11"/>
    <col width="12" customWidth="1" min="12" max="12"/>
    <col width="11" customWidth="1" min="13" max="13"/>
    <col width="10" customWidth="1" min="14" max="14"/>
    <col width="10" customWidth="1" min="15" max="15"/>
    <col width="21" customWidth="1" min="16" max="16"/>
    <col width="16" customWidth="1" min="17" max="17"/>
    <col width="16" customWidth="1" min="18" max="18"/>
    <col width="28" customWidth="1" min="19" max="19"/>
    <col width="23" customWidth="1" min="20" max="20"/>
    <col width="17" customWidth="1" min="21" max="21"/>
    <col width="21" customWidth="1" min="22" max="22"/>
    <col width="22" customWidth="1" min="23" max="23"/>
    <col width="15" customWidth="1" min="24" max="24"/>
    <col width="22" customWidth="1" min="25" max="25"/>
    <col width="18" customWidth="1" min="26" max="26"/>
    <col width="19" customWidth="1" min="27" max="27"/>
    <col width="15" customWidth="1" min="28" max="28"/>
    <col width="22" customWidth="1" min="29" max="29"/>
    <col width="20" customWidth="1" min="30" max="30"/>
    <col width="22" customWidth="1" min="31" max="31"/>
    <col width="24" customWidth="1" min="32" max="32"/>
    <col width="16" customWidth="1" min="33" max="33"/>
    <col width="36" customWidth="1" min="34" max="34"/>
  </cols>
  <sheetData>
    <row r="1" ht="34" customHeight="1">
      <c r="A1" s="1" t="inlineStr">
        <is>
          <t>ID inmueble</t>
        </is>
      </c>
      <c r="B1" s="1" t="inlineStr">
        <is>
          <t>Estado cartera</t>
        </is>
      </c>
      <c r="C1" s="1" t="inlineStr">
        <is>
          <t>Tipo de operación</t>
        </is>
      </c>
      <c r="D1" s="1" t="inlineStr">
        <is>
          <t>Tipo de inmueble</t>
        </is>
      </c>
      <c r="E1" s="1" t="inlineStr">
        <is>
          <t>Dirección</t>
        </is>
      </c>
      <c r="F1" s="1" t="inlineStr">
        <is>
          <t>Municipio</t>
        </is>
      </c>
      <c r="G1" s="1" t="inlineStr">
        <is>
          <t>Provincia</t>
        </is>
      </c>
      <c r="H1" s="1" t="inlineStr">
        <is>
          <t>Código postal</t>
        </is>
      </c>
      <c r="I1" s="1" t="inlineStr">
        <is>
          <t>Superficie m²</t>
        </is>
      </c>
      <c r="J1" s="1" t="inlineStr">
        <is>
          <t>Habitaciones</t>
        </is>
      </c>
      <c r="K1" s="1" t="inlineStr">
        <is>
          <t>Baños</t>
        </is>
      </c>
      <c r="L1" s="1" t="inlineStr">
        <is>
          <t>Planta</t>
        </is>
      </c>
      <c r="M1" s="1" t="inlineStr">
        <is>
          <t>Ascensor</t>
        </is>
      </c>
      <c r="N1" s="1" t="inlineStr">
        <is>
          <t>Garaje</t>
        </is>
      </c>
      <c r="O1" s="1" t="inlineStr">
        <is>
          <t>Terraza</t>
        </is>
      </c>
      <c r="P1" s="1" t="inlineStr">
        <is>
          <t>Propietario</t>
        </is>
      </c>
      <c r="Q1" s="1" t="inlineStr">
        <is>
          <t>NIF propietario</t>
        </is>
      </c>
      <c r="R1" s="1" t="inlineStr">
        <is>
          <t>Teléfono</t>
        </is>
      </c>
      <c r="S1" s="1" t="inlineStr">
        <is>
          <t>Email</t>
        </is>
      </c>
      <c r="T1" s="1" t="inlineStr">
        <is>
          <t>Referencia catastral</t>
        </is>
      </c>
      <c r="U1" s="1" t="inlineStr">
        <is>
          <t>Precio venta</t>
        </is>
      </c>
      <c r="V1" s="1" t="inlineStr">
        <is>
          <t>Precio alquiler mensual</t>
        </is>
      </c>
      <c r="W1" s="1" t="inlineStr">
        <is>
          <t>Gastos comunidad mensuales</t>
        </is>
      </c>
      <c r="X1" s="1" t="inlineStr">
        <is>
          <t>IBI anual</t>
        </is>
      </c>
      <c r="Y1" s="1" t="inlineStr">
        <is>
          <t>Rentabilidad bruta estimada</t>
        </is>
      </c>
      <c r="Z1" s="1" t="inlineStr">
        <is>
          <t>Comisión agencia %</t>
        </is>
      </c>
      <c r="AA1" s="1" t="inlineStr">
        <is>
          <t>Comisión estimada</t>
        </is>
      </c>
      <c r="AB1" s="1" t="inlineStr">
        <is>
          <t>Fecha de alta</t>
        </is>
      </c>
      <c r="AC1" s="1" t="inlineStr">
        <is>
          <t>Fecha última actualización</t>
        </is>
      </c>
      <c r="AD1" s="1" t="inlineStr">
        <is>
          <t>Agente responsable</t>
        </is>
      </c>
      <c r="AE1" s="1" t="inlineStr">
        <is>
          <t>Certificado energético</t>
        </is>
      </c>
      <c r="AF1" s="1" t="inlineStr">
        <is>
          <t>Cédula de habitabilidad</t>
        </is>
      </c>
      <c r="AG1" s="1" t="inlineStr">
        <is>
          <t>Nota simple</t>
        </is>
      </c>
      <c r="AH1" s="1" t="inlineStr">
        <is>
          <t>Observaciones</t>
        </is>
      </c>
    </row>
    <row r="2" ht="32" customHeight="1">
      <c r="A2" s="2" t="inlineStr">
        <is>
          <t>INM-2026-001</t>
        </is>
      </c>
      <c r="B2" s="2" t="inlineStr">
        <is>
          <t>Disponible</t>
        </is>
      </c>
      <c r="C2" s="2" t="inlineStr">
        <is>
          <t>Venta</t>
        </is>
      </c>
      <c r="D2" s="2" t="inlineStr">
        <is>
          <t>Piso</t>
        </is>
      </c>
      <c r="E2" s="3" t="inlineStr">
        <is>
          <t>Calle Mayor 12, 3ºB</t>
        </is>
      </c>
      <c r="F2" s="2" t="inlineStr">
        <is>
          <t>Madrid</t>
        </is>
      </c>
      <c r="G2" s="2" t="inlineStr">
        <is>
          <t>Madrid</t>
        </is>
      </c>
      <c r="H2" s="4" t="inlineStr">
        <is>
          <t>28013</t>
        </is>
      </c>
      <c r="I2" s="4" t="n">
        <v>85</v>
      </c>
      <c r="J2" s="4" t="n">
        <v>3</v>
      </c>
      <c r="K2" s="4" t="n">
        <v>2</v>
      </c>
      <c r="L2" s="2" t="inlineStr">
        <is>
          <t>3ª</t>
        </is>
      </c>
      <c r="M2" s="4" t="inlineStr">
        <is>
          <t>Sí</t>
        </is>
      </c>
      <c r="N2" s="4" t="inlineStr">
        <is>
          <t>No</t>
        </is>
      </c>
      <c r="O2" s="4" t="inlineStr">
        <is>
          <t>Sí</t>
        </is>
      </c>
      <c r="P2" s="2" t="inlineStr">
        <is>
          <t>María García</t>
        </is>
      </c>
      <c r="Q2" s="4" t="inlineStr">
        <is>
          <t>12345678Z</t>
        </is>
      </c>
      <c r="R2" s="4" t="inlineStr">
        <is>
          <t>600123456</t>
        </is>
      </c>
      <c r="S2" s="3" t="inlineStr">
        <is>
          <t>maria.garcia@email.es</t>
        </is>
      </c>
      <c r="T2" s="3" t="inlineStr">
        <is>
          <t>1234567VK4713S0001AB</t>
        </is>
      </c>
      <c r="U2" s="28" t="n">
        <v>325000</v>
      </c>
      <c r="V2" s="28" t="n">
        <v>1500</v>
      </c>
      <c r="W2" s="28" t="n">
        <v>95</v>
      </c>
      <c r="X2" s="28" t="n">
        <v>620</v>
      </c>
      <c r="Y2" s="29">
        <f>IF($A2="","",IFERROR(IF($U2&gt;0,$V2*12/$U2,0),0))</f>
        <v/>
      </c>
      <c r="Z2" s="30" t="n">
        <v>0.03</v>
      </c>
      <c r="AA2" s="31">
        <f>IF($A2="","",IFERROR(IF($C2="Venta",$U2*$Z2,$V2*$Z2),0))</f>
        <v/>
      </c>
      <c r="AB2" s="32" t="n">
        <v>46037</v>
      </c>
      <c r="AC2" s="32" t="n">
        <v>46254</v>
      </c>
      <c r="AD2" s="2" t="inlineStr">
        <is>
          <t>Elena Torres</t>
        </is>
      </c>
      <c r="AE2" s="4" t="inlineStr">
        <is>
          <t>C</t>
        </is>
      </c>
      <c r="AF2" s="4" t="inlineStr">
        <is>
          <t>Sí</t>
        </is>
      </c>
      <c r="AG2" s="4" t="inlineStr">
        <is>
          <t>Sí</t>
        </is>
      </c>
      <c r="AH2" s="3" t="inlineStr">
        <is>
          <t>Vivienda luminosa con terraza y buena conexión de transporte.</t>
        </is>
      </c>
    </row>
    <row r="3" ht="32" customHeight="1">
      <c r="A3" s="2" t="inlineStr">
        <is>
          <t>INM-2026-002</t>
        </is>
      </c>
      <c r="B3" s="2" t="inlineStr">
        <is>
          <t>Alquilado</t>
        </is>
      </c>
      <c r="C3" s="2" t="inlineStr">
        <is>
          <t>Alquiler</t>
        </is>
      </c>
      <c r="D3" s="2" t="inlineStr">
        <is>
          <t>Piso</t>
        </is>
      </c>
      <c r="E3" s="3" t="inlineStr">
        <is>
          <t>Av. Diagonal 405</t>
        </is>
      </c>
      <c r="F3" s="2" t="inlineStr">
        <is>
          <t>Barcelona</t>
        </is>
      </c>
      <c r="G3" s="2" t="inlineStr">
        <is>
          <t>Barcelona</t>
        </is>
      </c>
      <c r="H3" s="4" t="inlineStr">
        <is>
          <t>08008</t>
        </is>
      </c>
      <c r="I3" s="4" t="n">
        <v>72</v>
      </c>
      <c r="J3" s="4" t="n">
        <v>2</v>
      </c>
      <c r="K3" s="4" t="n">
        <v>1</v>
      </c>
      <c r="L3" s="2" t="inlineStr">
        <is>
          <t>6ª</t>
        </is>
      </c>
      <c r="M3" s="4" t="inlineStr">
        <is>
          <t>Sí</t>
        </is>
      </c>
      <c r="N3" s="4" t="inlineStr">
        <is>
          <t>Sí</t>
        </is>
      </c>
      <c r="O3" s="4" t="inlineStr">
        <is>
          <t>No</t>
        </is>
      </c>
      <c r="P3" s="2" t="inlineStr">
        <is>
          <t>Antonio López</t>
        </is>
      </c>
      <c r="Q3" s="4" t="inlineStr">
        <is>
          <t>23456789D</t>
        </is>
      </c>
      <c r="R3" s="4" t="inlineStr">
        <is>
          <t>611234567</t>
        </is>
      </c>
      <c r="S3" s="3" t="inlineStr">
        <is>
          <t>antonio.lopez@email.es</t>
        </is>
      </c>
      <c r="T3" s="3" t="inlineStr">
        <is>
          <t>2345678DF3824N0002CD</t>
        </is>
      </c>
      <c r="U3" s="28" t="n">
        <v>295000</v>
      </c>
      <c r="V3" s="28" t="n">
        <v>1450</v>
      </c>
      <c r="W3" s="28" t="n">
        <v>110</v>
      </c>
      <c r="X3" s="28" t="n">
        <v>580</v>
      </c>
      <c r="Y3" s="33">
        <f>IF($A3="","",IFERROR(IF($U3&gt;0,$V3*12/$U3,0),0))</f>
        <v/>
      </c>
      <c r="Z3" s="30" t="n">
        <v>0.1</v>
      </c>
      <c r="AA3" s="34">
        <f>IF($A3="","",IFERROR(IF($C3="Venta",$U3*$Z3,$V3*$Z3),0))</f>
        <v/>
      </c>
      <c r="AB3" s="32" t="n">
        <v>46055</v>
      </c>
      <c r="AC3" s="32" t="n">
        <v>46252</v>
      </c>
      <c r="AD3" s="2" t="inlineStr">
        <is>
          <t>Javier Moreno</t>
        </is>
      </c>
      <c r="AE3" s="4" t="inlineStr">
        <is>
          <t>B</t>
        </is>
      </c>
      <c r="AF3" s="4" t="inlineStr">
        <is>
          <t>Sí</t>
        </is>
      </c>
      <c r="AG3" s="4" t="inlineStr">
        <is>
          <t>Sí</t>
        </is>
      </c>
      <c r="AH3" s="3" t="inlineStr">
        <is>
          <t>Contrato de alquiler vigente. Revisar renovación en plazo.</t>
        </is>
      </c>
    </row>
    <row r="4" ht="32" customHeight="1">
      <c r="A4" s="2" t="inlineStr">
        <is>
          <t>INM-2026-003</t>
        </is>
      </c>
      <c r="B4" s="2" t="inlineStr">
        <is>
          <t>Reservado</t>
        </is>
      </c>
      <c r="C4" s="2" t="inlineStr">
        <is>
          <t>Venta</t>
        </is>
      </c>
      <c r="D4" s="2" t="inlineStr">
        <is>
          <t>Local</t>
        </is>
      </c>
      <c r="E4" s="3" t="inlineStr">
        <is>
          <t>Calle Sierpes 8</t>
        </is>
      </c>
      <c r="F4" s="2" t="inlineStr">
        <is>
          <t>Sevilla</t>
        </is>
      </c>
      <c r="G4" s="2" t="inlineStr">
        <is>
          <t>Sevilla</t>
        </is>
      </c>
      <c r="H4" s="4" t="inlineStr">
        <is>
          <t>41004</t>
        </is>
      </c>
      <c r="I4" s="4" t="n">
        <v>110</v>
      </c>
      <c r="J4" s="4" t="n">
        <v>0</v>
      </c>
      <c r="K4" s="4" t="n">
        <v>2</v>
      </c>
      <c r="L4" s="2" t="inlineStr">
        <is>
          <t>Baja</t>
        </is>
      </c>
      <c r="M4" s="4" t="inlineStr">
        <is>
          <t>No</t>
        </is>
      </c>
      <c r="N4" s="4" t="inlineStr">
        <is>
          <t>No</t>
        </is>
      </c>
      <c r="O4" s="4" t="inlineStr">
        <is>
          <t>No</t>
        </is>
      </c>
      <c r="P4" s="2" t="inlineStr">
        <is>
          <t>Carmen Ruiz</t>
        </is>
      </c>
      <c r="Q4" s="4" t="inlineStr">
        <is>
          <t>34567890F</t>
        </is>
      </c>
      <c r="R4" s="4" t="inlineStr">
        <is>
          <t>622345678</t>
        </is>
      </c>
      <c r="S4" s="3" t="inlineStr">
        <is>
          <t>carmen.ruiz@email.es</t>
        </is>
      </c>
      <c r="T4" s="3" t="inlineStr">
        <is>
          <t>3456789GH5935P0003EF</t>
        </is>
      </c>
      <c r="U4" s="28" t="n">
        <v>240000</v>
      </c>
      <c r="V4" s="28" t="n">
        <v>1800</v>
      </c>
      <c r="W4" s="28" t="n">
        <v>120</v>
      </c>
      <c r="X4" s="28" t="n">
        <v>1100</v>
      </c>
      <c r="Y4" s="29">
        <f>IF($A4="","",IFERROR(IF($U4&gt;0,$V4*12/$U4,0),0))</f>
        <v/>
      </c>
      <c r="Z4" s="30" t="n">
        <v>0.04</v>
      </c>
      <c r="AA4" s="31">
        <f>IF($A4="","",IFERROR(IF($C4="Venta",$U4*$Z4,$V4*$Z4),0))</f>
        <v/>
      </c>
      <c r="AB4" s="32" t="n">
        <v>46073</v>
      </c>
      <c r="AC4" s="32" t="n">
        <v>46251</v>
      </c>
      <c r="AD4" s="2" t="inlineStr">
        <is>
          <t>Lucía Vidal</t>
        </is>
      </c>
      <c r="AE4" s="4" t="inlineStr">
        <is>
          <t>D</t>
        </is>
      </c>
      <c r="AF4" s="4" t="inlineStr">
        <is>
          <t>Sí</t>
        </is>
      </c>
      <c r="AG4" s="4" t="inlineStr">
        <is>
          <t>Sí</t>
        </is>
      </c>
      <c r="AH4" s="3" t="inlineStr">
        <is>
          <t>Local comercial en zona peatonal. Reserva sujeta a financiación.</t>
        </is>
      </c>
    </row>
    <row r="5" ht="32" customHeight="1">
      <c r="A5" s="2" t="inlineStr">
        <is>
          <t>INM-2026-004</t>
        </is>
      </c>
      <c r="B5" s="2" t="inlineStr">
        <is>
          <t>Disponible</t>
        </is>
      </c>
      <c r="C5" s="2" t="inlineStr">
        <is>
          <t>Alquiler</t>
        </is>
      </c>
      <c r="D5" s="2" t="inlineStr">
        <is>
          <t>Ático</t>
        </is>
      </c>
      <c r="E5" s="3" t="inlineStr">
        <is>
          <t>Calle Colón 22</t>
        </is>
      </c>
      <c r="F5" s="2" t="inlineStr">
        <is>
          <t>Valencia</t>
        </is>
      </c>
      <c r="G5" s="2" t="inlineStr">
        <is>
          <t>Valencia</t>
        </is>
      </c>
      <c r="H5" s="4" t="inlineStr">
        <is>
          <t>46004</t>
        </is>
      </c>
      <c r="I5" s="4" t="n">
        <v>95</v>
      </c>
      <c r="J5" s="4" t="n">
        <v>3</v>
      </c>
      <c r="K5" s="4" t="n">
        <v>2</v>
      </c>
      <c r="L5" s="2" t="inlineStr">
        <is>
          <t>8ª</t>
        </is>
      </c>
      <c r="M5" s="4" t="inlineStr">
        <is>
          <t>Sí</t>
        </is>
      </c>
      <c r="N5" s="4" t="inlineStr">
        <is>
          <t>Sí</t>
        </is>
      </c>
      <c r="O5" s="4" t="inlineStr">
        <is>
          <t>Sí</t>
        </is>
      </c>
      <c r="P5" s="2" t="inlineStr">
        <is>
          <t>Laura Fernández</t>
        </is>
      </c>
      <c r="Q5" s="4" t="inlineStr">
        <is>
          <t>45678901G</t>
        </is>
      </c>
      <c r="R5" s="4" t="inlineStr">
        <is>
          <t>633456789</t>
        </is>
      </c>
      <c r="S5" s="3" t="inlineStr">
        <is>
          <t>laura.fernandez@email.es</t>
        </is>
      </c>
      <c r="T5" s="3" t="inlineStr">
        <is>
          <t>4567890JK6046Q0004GH</t>
        </is>
      </c>
      <c r="U5" s="28" t="n">
        <v>410000</v>
      </c>
      <c r="V5" s="28" t="n">
        <v>2100</v>
      </c>
      <c r="W5" s="28" t="n">
        <v>145</v>
      </c>
      <c r="X5" s="28" t="n">
        <v>890</v>
      </c>
      <c r="Y5" s="33">
        <f>IF($A5="","",IFERROR(IF($U5&gt;0,$V5*12/$U5,0),0))</f>
        <v/>
      </c>
      <c r="Z5" s="30" t="n">
        <v>0.1</v>
      </c>
      <c r="AA5" s="34">
        <f>IF($A5="","",IFERROR(IF($C5="Venta",$U5*$Z5,$V5*$Z5),0))</f>
        <v/>
      </c>
      <c r="AB5" s="32" t="n">
        <v>46086</v>
      </c>
      <c r="AC5" s="32" t="n">
        <v>46250</v>
      </c>
      <c r="AD5" s="2" t="inlineStr">
        <is>
          <t>Carlos Mena</t>
        </is>
      </c>
      <c r="AE5" s="4" t="inlineStr">
        <is>
          <t>A</t>
        </is>
      </c>
      <c r="AF5" s="4" t="inlineStr">
        <is>
          <t>Sí</t>
        </is>
      </c>
      <c r="AG5" s="4" t="inlineStr">
        <is>
          <t>Sí</t>
        </is>
      </c>
      <c r="AH5" s="3" t="inlineStr">
        <is>
          <t>Ático con amplia terraza. Se admiten visitas concertadas.</t>
        </is>
      </c>
    </row>
    <row r="6" ht="32" customHeight="1">
      <c r="A6" s="2" t="inlineStr">
        <is>
          <t>INM-2026-005</t>
        </is>
      </c>
      <c r="B6" s="2" t="inlineStr">
        <is>
          <t>Disponible</t>
        </is>
      </c>
      <c r="C6" s="2" t="inlineStr">
        <is>
          <t>Venta</t>
        </is>
      </c>
      <c r="D6" s="2" t="inlineStr">
        <is>
          <t>Chalet</t>
        </is>
      </c>
      <c r="E6" s="3" t="inlineStr">
        <is>
          <t>Calle del Mar 18</t>
        </is>
      </c>
      <c r="F6" s="2" t="inlineStr">
        <is>
          <t>Alicante</t>
        </is>
      </c>
      <c r="G6" s="2" t="inlineStr">
        <is>
          <t>Alicante</t>
        </is>
      </c>
      <c r="H6" s="4" t="inlineStr">
        <is>
          <t>03002</t>
        </is>
      </c>
      <c r="I6" s="4" t="n">
        <v>180</v>
      </c>
      <c r="J6" s="4" t="n">
        <v>4</v>
      </c>
      <c r="K6" s="4" t="n">
        <v>3</v>
      </c>
      <c r="L6" s="2" t="inlineStr">
        <is>
          <t>Baja</t>
        </is>
      </c>
      <c r="M6" s="4" t="inlineStr">
        <is>
          <t>No</t>
        </is>
      </c>
      <c r="N6" s="4" t="inlineStr">
        <is>
          <t>Sí</t>
        </is>
      </c>
      <c r="O6" s="4" t="inlineStr">
        <is>
          <t>Sí</t>
        </is>
      </c>
      <c r="P6" s="2" t="inlineStr">
        <is>
          <t>José Martínez</t>
        </is>
      </c>
      <c r="Q6" s="4" t="inlineStr">
        <is>
          <t>56789012H</t>
        </is>
      </c>
      <c r="R6" s="4" t="inlineStr">
        <is>
          <t>644567890</t>
        </is>
      </c>
      <c r="S6" s="3" t="inlineStr">
        <is>
          <t>jose.martinez@email.es</t>
        </is>
      </c>
      <c r="T6" s="3" t="inlineStr">
        <is>
          <t>5678901LM7157R0005IJ</t>
        </is>
      </c>
      <c r="U6" s="28" t="n">
        <v>560000</v>
      </c>
      <c r="V6" s="28" t="n">
        <v>2600</v>
      </c>
      <c r="W6" s="28" t="n">
        <v>65</v>
      </c>
      <c r="X6" s="28" t="n">
        <v>1450</v>
      </c>
      <c r="Y6" s="29">
        <f>IF($A6="","",IFERROR(IF($U6&gt;0,$V6*12/$U6,0),0))</f>
        <v/>
      </c>
      <c r="Z6" s="30" t="n">
        <v>0.03</v>
      </c>
      <c r="AA6" s="31">
        <f>IF($A6="","",IFERROR(IF($C6="Venta",$U6*$Z6,$V6*$Z6),0))</f>
        <v/>
      </c>
      <c r="AB6" s="32" t="n">
        <v>46109</v>
      </c>
      <c r="AC6" s="32" t="n">
        <v>46249</v>
      </c>
      <c r="AD6" s="2" t="inlineStr">
        <is>
          <t>Marta Soler</t>
        </is>
      </c>
      <c r="AE6" s="4" t="inlineStr">
        <is>
          <t>C</t>
        </is>
      </c>
      <c r="AF6" s="4" t="inlineStr">
        <is>
          <t>Sí</t>
        </is>
      </c>
      <c r="AG6" s="4" t="inlineStr">
        <is>
          <t>Sí</t>
        </is>
      </c>
      <c r="AH6" s="3" t="inlineStr">
        <is>
          <t>Chalet independiente con jardín y garaje para dos vehículos.</t>
        </is>
      </c>
    </row>
    <row r="7" ht="32" customHeight="1">
      <c r="A7" s="2" t="inlineStr">
        <is>
          <t>INM-2026-006</t>
        </is>
      </c>
      <c r="B7" s="2" t="inlineStr">
        <is>
          <t>Disponible</t>
        </is>
      </c>
      <c r="C7" s="2" t="inlineStr">
        <is>
          <t>Alquiler</t>
        </is>
      </c>
      <c r="D7" s="2" t="inlineStr">
        <is>
          <t>Piso</t>
        </is>
      </c>
      <c r="E7" s="3" t="inlineStr">
        <is>
          <t>Calle Larios 30</t>
        </is>
      </c>
      <c r="F7" s="2" t="inlineStr">
        <is>
          <t>Málaga</t>
        </is>
      </c>
      <c r="G7" s="2" t="inlineStr">
        <is>
          <t>Málaga</t>
        </is>
      </c>
      <c r="H7" s="4" t="inlineStr">
        <is>
          <t>29005</t>
        </is>
      </c>
      <c r="I7" s="4" t="n">
        <v>68</v>
      </c>
      <c r="J7" s="4" t="n">
        <v>2</v>
      </c>
      <c r="K7" s="4" t="n">
        <v>1</v>
      </c>
      <c r="L7" s="2" t="inlineStr">
        <is>
          <t>4ª</t>
        </is>
      </c>
      <c r="M7" s="4" t="inlineStr">
        <is>
          <t>Sí</t>
        </is>
      </c>
      <c r="N7" s="4" t="inlineStr">
        <is>
          <t>No</t>
        </is>
      </c>
      <c r="O7" s="4" t="inlineStr">
        <is>
          <t>No</t>
        </is>
      </c>
      <c r="P7" s="2" t="inlineStr">
        <is>
          <t>Manuel Sánchez</t>
        </is>
      </c>
      <c r="Q7" s="4" t="inlineStr">
        <is>
          <t>67890123J</t>
        </is>
      </c>
      <c r="R7" s="4" t="inlineStr">
        <is>
          <t>655678901</t>
        </is>
      </c>
      <c r="S7" s="3" t="inlineStr">
        <is>
          <t>manuel.sanchez@email.es</t>
        </is>
      </c>
      <c r="T7" s="3" t="inlineStr">
        <is>
          <t>6789012NP8268S0006KL</t>
        </is>
      </c>
      <c r="U7" s="28" t="n">
        <v>235000</v>
      </c>
      <c r="V7" s="28" t="n">
        <v>1200</v>
      </c>
      <c r="W7" s="28" t="n">
        <v>85</v>
      </c>
      <c r="X7" s="28" t="n">
        <v>490</v>
      </c>
      <c r="Y7" s="33">
        <f>IF($A7="","",IFERROR(IF($U7&gt;0,$V7*12/$U7,0),0))</f>
        <v/>
      </c>
      <c r="Z7" s="30" t="n">
        <v>0.1</v>
      </c>
      <c r="AA7" s="34">
        <f>IF($A7="","",IFERROR(IF($C7="Venta",$U7*$Z7,$V7*$Z7),0))</f>
        <v/>
      </c>
      <c r="AB7" s="32" t="n">
        <v>46126</v>
      </c>
      <c r="AC7" s="32" t="n">
        <v>46248</v>
      </c>
      <c r="AD7" s="2" t="inlineStr">
        <is>
          <t>Pablo Ríos</t>
        </is>
      </c>
      <c r="AE7" s="4" t="inlineStr">
        <is>
          <t>No</t>
        </is>
      </c>
      <c r="AF7" s="4" t="inlineStr">
        <is>
          <t>Sí</t>
        </is>
      </c>
      <c r="AG7" s="4" t="inlineStr">
        <is>
          <t>No</t>
        </is>
      </c>
      <c r="AH7" s="3" t="inlineStr">
        <is>
          <t>Pendiente de obtener certificado energético y nota simple actualizada.</t>
        </is>
      </c>
    </row>
    <row r="8" ht="32" customHeight="1">
      <c r="A8" s="2" t="inlineStr">
        <is>
          <t>INM-2026-007</t>
        </is>
      </c>
      <c r="B8" s="2" t="inlineStr">
        <is>
          <t>Vendido</t>
        </is>
      </c>
      <c r="C8" s="2" t="inlineStr">
        <is>
          <t>Venta</t>
        </is>
      </c>
      <c r="D8" s="2" t="inlineStr">
        <is>
          <t>Oficina</t>
        </is>
      </c>
      <c r="E8" s="3" t="inlineStr">
        <is>
          <t>Gran Vía 45</t>
        </is>
      </c>
      <c r="F8" s="2" t="inlineStr">
        <is>
          <t>Bilbao</t>
        </is>
      </c>
      <c r="G8" s="2" t="inlineStr">
        <is>
          <t>Bizkaia</t>
        </is>
      </c>
      <c r="H8" s="4" t="inlineStr">
        <is>
          <t>48011</t>
        </is>
      </c>
      <c r="I8" s="4" t="n">
        <v>125</v>
      </c>
      <c r="J8" s="4" t="n">
        <v>0</v>
      </c>
      <c r="K8" s="4" t="n">
        <v>2</v>
      </c>
      <c r="L8" s="2" t="inlineStr">
        <is>
          <t>5ª</t>
        </is>
      </c>
      <c r="M8" s="4" t="inlineStr">
        <is>
          <t>Sí</t>
        </is>
      </c>
      <c r="N8" s="4" t="inlineStr">
        <is>
          <t>Sí</t>
        </is>
      </c>
      <c r="O8" s="4" t="inlineStr">
        <is>
          <t>No</t>
        </is>
      </c>
      <c r="P8" s="2" t="inlineStr">
        <is>
          <t>Ana Romero</t>
        </is>
      </c>
      <c r="Q8" s="4" t="inlineStr">
        <is>
          <t>78901234K</t>
        </is>
      </c>
      <c r="R8" s="4" t="inlineStr">
        <is>
          <t>666789012</t>
        </is>
      </c>
      <c r="S8" s="3" t="inlineStr">
        <is>
          <t>ana.romero@email.es</t>
        </is>
      </c>
      <c r="T8" s="3" t="inlineStr">
        <is>
          <t>7890123QR9379T0007MN</t>
        </is>
      </c>
      <c r="U8" s="28" t="n">
        <v>380000</v>
      </c>
      <c r="V8" s="28" t="n">
        <v>2200</v>
      </c>
      <c r="W8" s="28" t="n">
        <v>170</v>
      </c>
      <c r="X8" s="28" t="n">
        <v>1300</v>
      </c>
      <c r="Y8" s="29">
        <f>IF($A8="","",IFERROR(IF($U8&gt;0,$V8*12/$U8,0),0))</f>
        <v/>
      </c>
      <c r="Z8" s="30" t="n">
        <v>0.04</v>
      </c>
      <c r="AA8" s="31">
        <f>IF($A8="","",IFERROR(IF($C8="Venta",$U8*$Z8,$V8*$Z8),0))</f>
        <v/>
      </c>
      <c r="AB8" s="32" t="n">
        <v>46151</v>
      </c>
      <c r="AC8" s="32" t="n">
        <v>46247</v>
      </c>
      <c r="AD8" s="2" t="inlineStr">
        <is>
          <t>Sofía Castro</t>
        </is>
      </c>
      <c r="AE8" s="4" t="inlineStr">
        <is>
          <t>E</t>
        </is>
      </c>
      <c r="AF8" s="4" t="inlineStr">
        <is>
          <t>Sí</t>
        </is>
      </c>
      <c r="AG8" s="4" t="inlineStr">
        <is>
          <t>Sí</t>
        </is>
      </c>
      <c r="AH8" s="3" t="inlineStr">
        <is>
          <t>Operación formalizada. Conservar expediente de compraventa.</t>
        </is>
      </c>
    </row>
    <row r="9" ht="32" customHeight="1">
      <c r="A9" s="2" t="inlineStr">
        <is>
          <t>INM-2026-008</t>
        </is>
      </c>
      <c r="B9" s="2" t="inlineStr">
        <is>
          <t>Reservado</t>
        </is>
      </c>
      <c r="C9" s="2" t="inlineStr">
        <is>
          <t>Alquiler</t>
        </is>
      </c>
      <c r="D9" s="2" t="inlineStr">
        <is>
          <t>Piso</t>
        </is>
      </c>
      <c r="E9" s="3" t="inlineStr">
        <is>
          <t>Calle Santiago 9</t>
        </is>
      </c>
      <c r="F9" s="2" t="inlineStr">
        <is>
          <t>Zaragoza</t>
        </is>
      </c>
      <c r="G9" s="2" t="inlineStr">
        <is>
          <t>Zaragoza</t>
        </is>
      </c>
      <c r="H9" s="4" t="inlineStr">
        <is>
          <t>50003</t>
        </is>
      </c>
      <c r="I9" s="4" t="n">
        <v>80</v>
      </c>
      <c r="J9" s="4" t="n">
        <v>3</v>
      </c>
      <c r="K9" s="4" t="n">
        <v>1</v>
      </c>
      <c r="L9" s="2" t="inlineStr">
        <is>
          <t>2ª</t>
        </is>
      </c>
      <c r="M9" s="4" t="inlineStr">
        <is>
          <t>Sí</t>
        </is>
      </c>
      <c r="N9" s="4" t="inlineStr">
        <is>
          <t>Sí</t>
        </is>
      </c>
      <c r="O9" s="4" t="inlineStr">
        <is>
          <t>Sí</t>
        </is>
      </c>
      <c r="P9" s="2" t="inlineStr">
        <is>
          <t>Isabel Navarro</t>
        </is>
      </c>
      <c r="Q9" s="4" t="inlineStr">
        <is>
          <t>89012345L</t>
        </is>
      </c>
      <c r="R9" s="4" t="inlineStr">
        <is>
          <t>677890123</t>
        </is>
      </c>
      <c r="S9" s="3" t="inlineStr">
        <is>
          <t>isabel.navarro@email.es</t>
        </is>
      </c>
      <c r="T9" s="3" t="inlineStr">
        <is>
          <t>8901234ST0480U0008OP</t>
        </is>
      </c>
      <c r="U9" s="28" t="n">
        <v>260000</v>
      </c>
      <c r="V9" s="28" t="n">
        <v>1300</v>
      </c>
      <c r="W9" s="28" t="n">
        <v>90</v>
      </c>
      <c r="X9" s="28" t="n">
        <v>540</v>
      </c>
      <c r="Y9" s="33">
        <f>IF($A9="","",IFERROR(IF($U9&gt;0,$V9*12/$U9,0),0))</f>
        <v/>
      </c>
      <c r="Z9" s="30" t="n">
        <v>0.1</v>
      </c>
      <c r="AA9" s="34">
        <f>IF($A9="","",IFERROR(IF($C9="Venta",$U9*$Z9,$V9*$Z9),0))</f>
        <v/>
      </c>
      <c r="AB9" s="32" t="n">
        <v>46176</v>
      </c>
      <c r="AC9" s="32" t="n">
        <v>46246</v>
      </c>
      <c r="AD9" s="2" t="inlineStr">
        <is>
          <t>Diego Pardo</t>
        </is>
      </c>
      <c r="AE9" s="4" t="inlineStr">
        <is>
          <t>C</t>
        </is>
      </c>
      <c r="AF9" s="4" t="inlineStr">
        <is>
          <t>Sí</t>
        </is>
      </c>
      <c r="AG9" s="4" t="inlineStr">
        <is>
          <t>Sí</t>
        </is>
      </c>
      <c r="AH9" s="3" t="inlineStr">
        <is>
          <t>Reserva de alquiler pendiente de entrega de fianza.</t>
        </is>
      </c>
    </row>
    <row r="10" ht="32" customHeight="1">
      <c r="A10" s="2" t="inlineStr">
        <is>
          <t>INM-2026-009</t>
        </is>
      </c>
      <c r="B10" s="2" t="inlineStr">
        <is>
          <t>Retirado</t>
        </is>
      </c>
      <c r="C10" s="2" t="inlineStr">
        <is>
          <t>Venta</t>
        </is>
      </c>
      <c r="D10" s="2" t="inlineStr">
        <is>
          <t>Vivienda unifamiliar</t>
        </is>
      </c>
      <c r="E10" s="3" t="inlineStr">
        <is>
          <t>Calle Real 14</t>
        </is>
      </c>
      <c r="F10" s="2" t="inlineStr">
        <is>
          <t>Valladolid</t>
        </is>
      </c>
      <c r="G10" s="2" t="inlineStr">
        <is>
          <t>Valladolid</t>
        </is>
      </c>
      <c r="H10" s="4" t="inlineStr">
        <is>
          <t>47001</t>
        </is>
      </c>
      <c r="I10" s="4" t="n">
        <v>150</v>
      </c>
      <c r="J10" s="4" t="n">
        <v>4</v>
      </c>
      <c r="K10" s="4" t="n">
        <v>2</v>
      </c>
      <c r="L10" s="2" t="inlineStr">
        <is>
          <t>Baja</t>
        </is>
      </c>
      <c r="M10" s="4" t="inlineStr">
        <is>
          <t>No</t>
        </is>
      </c>
      <c r="N10" s="4" t="inlineStr">
        <is>
          <t>Sí</t>
        </is>
      </c>
      <c r="O10" s="4" t="inlineStr">
        <is>
          <t>Sí</t>
        </is>
      </c>
      <c r="P10" s="2" t="inlineStr">
        <is>
          <t>Pedro Martín</t>
        </is>
      </c>
      <c r="Q10" s="4" t="inlineStr">
        <is>
          <t>90123456M</t>
        </is>
      </c>
      <c r="R10" s="4" t="inlineStr">
        <is>
          <t>688901234</t>
        </is>
      </c>
      <c r="S10" s="3" t="inlineStr">
        <is>
          <t>pedro.martin@email.es</t>
        </is>
      </c>
      <c r="T10" s="3" t="inlineStr">
        <is>
          <t>9012345UV1591V0009QR</t>
        </is>
      </c>
      <c r="U10" s="28" t="n">
        <v>340000</v>
      </c>
      <c r="V10" s="28" t="n">
        <v>1600</v>
      </c>
      <c r="W10" s="28" t="n">
        <v>70</v>
      </c>
      <c r="X10" s="28" t="n">
        <v>760</v>
      </c>
      <c r="Y10" s="29">
        <f>IF($A10="","",IFERROR(IF($U10&gt;0,$V10*12/$U10,0),0))</f>
        <v/>
      </c>
      <c r="Z10" s="30" t="n">
        <v>0.03</v>
      </c>
      <c r="AA10" s="31">
        <f>IF($A10="","",IFERROR(IF($C10="Venta",$U10*$Z10,$V10*$Z10),0))</f>
        <v/>
      </c>
      <c r="AB10" s="32" t="n">
        <v>46204</v>
      </c>
      <c r="AC10" s="32" t="n">
        <v>46244</v>
      </c>
      <c r="AD10" s="2" t="inlineStr">
        <is>
          <t>Nuria Blanco</t>
        </is>
      </c>
      <c r="AE10" s="4" t="inlineStr">
        <is>
          <t>No</t>
        </is>
      </c>
      <c r="AF10" s="4" t="inlineStr">
        <is>
          <t>No</t>
        </is>
      </c>
      <c r="AG10" s="4" t="inlineStr">
        <is>
          <t>Sí</t>
        </is>
      </c>
      <c r="AH10" s="3" t="inlineStr">
        <is>
          <t>Retirado temporalmente por decisión del propietario. Documentación pendiente.</t>
        </is>
      </c>
    </row>
    <row r="11" ht="32" customHeight="1">
      <c r="A11" s="2" t="n"/>
      <c r="B11" s="2" t="n"/>
      <c r="C11" s="2" t="n"/>
      <c r="D11" s="2" t="n"/>
      <c r="E11" s="3" t="n"/>
      <c r="F11" s="2" t="n"/>
      <c r="G11" s="2" t="n"/>
      <c r="H11" s="4" t="n"/>
      <c r="I11" s="4" t="n"/>
      <c r="J11" s="4" t="n"/>
      <c r="K11" s="4" t="n"/>
      <c r="L11" s="2" t="n"/>
      <c r="M11" s="4" t="n"/>
      <c r="N11" s="4" t="n"/>
      <c r="O11" s="4" t="n"/>
      <c r="P11" s="2" t="n"/>
      <c r="Q11" s="4" t="n"/>
      <c r="R11" s="4" t="n"/>
      <c r="S11" s="3" t="n"/>
      <c r="T11" s="3" t="n"/>
      <c r="U11" s="28" t="n"/>
      <c r="V11" s="28" t="n"/>
      <c r="W11" s="28" t="n"/>
      <c r="X11" s="28" t="n"/>
      <c r="Y11" s="33">
        <f>IF($A11="","",IFERROR(IF($U11&gt;0,$V11*12/$U11,0),0))</f>
        <v/>
      </c>
      <c r="Z11" s="30" t="n"/>
      <c r="AA11" s="34">
        <f>IF($A11="","",IFERROR(IF($C11="Venta",$U11*$Z11,$V11*$Z11),0))</f>
        <v/>
      </c>
      <c r="AB11" s="32" t="n"/>
      <c r="AC11" s="32" t="n"/>
      <c r="AD11" s="2" t="n"/>
      <c r="AE11" s="4" t="n"/>
      <c r="AF11" s="4" t="n"/>
      <c r="AG11" s="4" t="n"/>
      <c r="AH11" s="3" t="n"/>
    </row>
    <row r="12" ht="32" customHeight="1">
      <c r="A12" s="2" t="n"/>
      <c r="B12" s="2" t="n"/>
      <c r="C12" s="2" t="n"/>
      <c r="D12" s="2" t="n"/>
      <c r="E12" s="3" t="n"/>
      <c r="F12" s="2" t="n"/>
      <c r="G12" s="2" t="n"/>
      <c r="H12" s="4" t="n"/>
      <c r="I12" s="4" t="n"/>
      <c r="J12" s="4" t="n"/>
      <c r="K12" s="4" t="n"/>
      <c r="L12" s="2" t="n"/>
      <c r="M12" s="4" t="n"/>
      <c r="N12" s="4" t="n"/>
      <c r="O12" s="4" t="n"/>
      <c r="P12" s="2" t="n"/>
      <c r="Q12" s="4" t="n"/>
      <c r="R12" s="4" t="n"/>
      <c r="S12" s="3" t="n"/>
      <c r="T12" s="3" t="n"/>
      <c r="U12" s="28" t="n"/>
      <c r="V12" s="28" t="n"/>
      <c r="W12" s="28" t="n"/>
      <c r="X12" s="28" t="n"/>
      <c r="Y12" s="29">
        <f>IF($A12="","",IFERROR(IF($U12&gt;0,$V12*12/$U12,0),0))</f>
        <v/>
      </c>
      <c r="Z12" s="30" t="n"/>
      <c r="AA12" s="31">
        <f>IF($A12="","",IFERROR(IF($C12="Venta",$U12*$Z12,$V12*$Z12),0))</f>
        <v/>
      </c>
      <c r="AB12" s="32" t="n"/>
      <c r="AC12" s="32" t="n"/>
      <c r="AD12" s="2" t="n"/>
      <c r="AE12" s="4" t="n"/>
      <c r="AF12" s="4" t="n"/>
      <c r="AG12" s="4" t="n"/>
      <c r="AH12" s="3" t="n"/>
    </row>
    <row r="13" ht="32" customHeight="1">
      <c r="A13" s="2" t="n"/>
      <c r="B13" s="2" t="n"/>
      <c r="C13" s="2" t="n"/>
      <c r="D13" s="2" t="n"/>
      <c r="E13" s="3" t="n"/>
      <c r="F13" s="2" t="n"/>
      <c r="G13" s="2" t="n"/>
      <c r="H13" s="4" t="n"/>
      <c r="I13" s="4" t="n"/>
      <c r="J13" s="4" t="n"/>
      <c r="K13" s="4" t="n"/>
      <c r="L13" s="2" t="n"/>
      <c r="M13" s="4" t="n"/>
      <c r="N13" s="4" t="n"/>
      <c r="O13" s="4" t="n"/>
      <c r="P13" s="2" t="n"/>
      <c r="Q13" s="4" t="n"/>
      <c r="R13" s="4" t="n"/>
      <c r="S13" s="3" t="n"/>
      <c r="T13" s="3" t="n"/>
      <c r="U13" s="28" t="n"/>
      <c r="V13" s="28" t="n"/>
      <c r="W13" s="28" t="n"/>
      <c r="X13" s="28" t="n"/>
      <c r="Y13" s="33">
        <f>IF($A13="","",IFERROR(IF($U13&gt;0,$V13*12/$U13,0),0))</f>
        <v/>
      </c>
      <c r="Z13" s="30" t="n"/>
      <c r="AA13" s="34">
        <f>IF($A13="","",IFERROR(IF($C13="Venta",$U13*$Z13,$V13*$Z13),0))</f>
        <v/>
      </c>
      <c r="AB13" s="32" t="n"/>
      <c r="AC13" s="32" t="n"/>
      <c r="AD13" s="2" t="n"/>
      <c r="AE13" s="4" t="n"/>
      <c r="AF13" s="4" t="n"/>
      <c r="AG13" s="4" t="n"/>
      <c r="AH13" s="3" t="n"/>
    </row>
    <row r="14" ht="32" customHeight="1">
      <c r="A14" s="2" t="n"/>
      <c r="B14" s="2" t="n"/>
      <c r="C14" s="2" t="n"/>
      <c r="D14" s="2" t="n"/>
      <c r="E14" s="3" t="n"/>
      <c r="F14" s="2" t="n"/>
      <c r="G14" s="2" t="n"/>
      <c r="H14" s="4" t="n"/>
      <c r="I14" s="4" t="n"/>
      <c r="J14" s="4" t="n"/>
      <c r="K14" s="4" t="n"/>
      <c r="L14" s="2" t="n"/>
      <c r="M14" s="4" t="n"/>
      <c r="N14" s="4" t="n"/>
      <c r="O14" s="4" t="n"/>
      <c r="P14" s="2" t="n"/>
      <c r="Q14" s="4" t="n"/>
      <c r="R14" s="4" t="n"/>
      <c r="S14" s="3" t="n"/>
      <c r="T14" s="3" t="n"/>
      <c r="U14" s="28" t="n"/>
      <c r="V14" s="28" t="n"/>
      <c r="W14" s="28" t="n"/>
      <c r="X14" s="28" t="n"/>
      <c r="Y14" s="29">
        <f>IF($A14="","",IFERROR(IF($U14&gt;0,$V14*12/$U14,0),0))</f>
        <v/>
      </c>
      <c r="Z14" s="30" t="n"/>
      <c r="AA14" s="31">
        <f>IF($A14="","",IFERROR(IF($C14="Venta",$U14*$Z14,$V14*$Z14),0))</f>
        <v/>
      </c>
      <c r="AB14" s="32" t="n"/>
      <c r="AC14" s="32" t="n"/>
      <c r="AD14" s="2" t="n"/>
      <c r="AE14" s="4" t="n"/>
      <c r="AF14" s="4" t="n"/>
      <c r="AG14" s="4" t="n"/>
      <c r="AH14" s="3" t="n"/>
    </row>
    <row r="15" ht="32" customHeight="1">
      <c r="A15" s="2" t="n"/>
      <c r="B15" s="2" t="n"/>
      <c r="C15" s="2" t="n"/>
      <c r="D15" s="2" t="n"/>
      <c r="E15" s="3" t="n"/>
      <c r="F15" s="2" t="n"/>
      <c r="G15" s="2" t="n"/>
      <c r="H15" s="4" t="n"/>
      <c r="I15" s="4" t="n"/>
      <c r="J15" s="4" t="n"/>
      <c r="K15" s="4" t="n"/>
      <c r="L15" s="2" t="n"/>
      <c r="M15" s="4" t="n"/>
      <c r="N15" s="4" t="n"/>
      <c r="O15" s="4" t="n"/>
      <c r="P15" s="2" t="n"/>
      <c r="Q15" s="4" t="n"/>
      <c r="R15" s="4" t="n"/>
      <c r="S15" s="3" t="n"/>
      <c r="T15" s="3" t="n"/>
      <c r="U15" s="28" t="n"/>
      <c r="V15" s="28" t="n"/>
      <c r="W15" s="28" t="n"/>
      <c r="X15" s="28" t="n"/>
      <c r="Y15" s="33">
        <f>IF($A15="","",IFERROR(IF($U15&gt;0,$V15*12/$U15,0),0))</f>
        <v/>
      </c>
      <c r="Z15" s="30" t="n"/>
      <c r="AA15" s="34">
        <f>IF($A15="","",IFERROR(IF($C15="Venta",$U15*$Z15,$V15*$Z15),0))</f>
        <v/>
      </c>
      <c r="AB15" s="32" t="n"/>
      <c r="AC15" s="32" t="n"/>
      <c r="AD15" s="2" t="n"/>
      <c r="AE15" s="4" t="n"/>
      <c r="AF15" s="4" t="n"/>
      <c r="AG15" s="4" t="n"/>
      <c r="AH15" s="3" t="n"/>
    </row>
    <row r="16" ht="32" customHeight="1">
      <c r="A16" s="2" t="n"/>
      <c r="B16" s="2" t="n"/>
      <c r="C16" s="2" t="n"/>
      <c r="D16" s="2" t="n"/>
      <c r="E16" s="3" t="n"/>
      <c r="F16" s="2" t="n"/>
      <c r="G16" s="2" t="n"/>
      <c r="H16" s="4" t="n"/>
      <c r="I16" s="4" t="n"/>
      <c r="J16" s="4" t="n"/>
      <c r="K16" s="4" t="n"/>
      <c r="L16" s="2" t="n"/>
      <c r="M16" s="4" t="n"/>
      <c r="N16" s="4" t="n"/>
      <c r="O16" s="4" t="n"/>
      <c r="P16" s="2" t="n"/>
      <c r="Q16" s="4" t="n"/>
      <c r="R16" s="4" t="n"/>
      <c r="S16" s="3" t="n"/>
      <c r="T16" s="3" t="n"/>
      <c r="U16" s="28" t="n"/>
      <c r="V16" s="28" t="n"/>
      <c r="W16" s="28" t="n"/>
      <c r="X16" s="28" t="n"/>
      <c r="Y16" s="29">
        <f>IF($A16="","",IFERROR(IF($U16&gt;0,$V16*12/$U16,0),0))</f>
        <v/>
      </c>
      <c r="Z16" s="30" t="n"/>
      <c r="AA16" s="31">
        <f>IF($A16="","",IFERROR(IF($C16="Venta",$U16*$Z16,$V16*$Z16),0))</f>
        <v/>
      </c>
      <c r="AB16" s="32" t="n"/>
      <c r="AC16" s="32" t="n"/>
      <c r="AD16" s="2" t="n"/>
      <c r="AE16" s="4" t="n"/>
      <c r="AF16" s="4" t="n"/>
      <c r="AG16" s="4" t="n"/>
      <c r="AH16" s="3" t="n"/>
    </row>
    <row r="17" ht="32" customHeight="1">
      <c r="A17" s="2" t="n"/>
      <c r="B17" s="2" t="n"/>
      <c r="C17" s="2" t="n"/>
      <c r="D17" s="2" t="n"/>
      <c r="E17" s="3" t="n"/>
      <c r="F17" s="2" t="n"/>
      <c r="G17" s="2" t="n"/>
      <c r="H17" s="4" t="n"/>
      <c r="I17" s="4" t="n"/>
      <c r="J17" s="4" t="n"/>
      <c r="K17" s="4" t="n"/>
      <c r="L17" s="2" t="n"/>
      <c r="M17" s="4" t="n"/>
      <c r="N17" s="4" t="n"/>
      <c r="O17" s="4" t="n"/>
      <c r="P17" s="2" t="n"/>
      <c r="Q17" s="4" t="n"/>
      <c r="R17" s="4" t="n"/>
      <c r="S17" s="3" t="n"/>
      <c r="T17" s="3" t="n"/>
      <c r="U17" s="28" t="n"/>
      <c r="V17" s="28" t="n"/>
      <c r="W17" s="28" t="n"/>
      <c r="X17" s="28" t="n"/>
      <c r="Y17" s="33">
        <f>IF($A17="","",IFERROR(IF($U17&gt;0,$V17*12/$U17,0),0))</f>
        <v/>
      </c>
      <c r="Z17" s="30" t="n"/>
      <c r="AA17" s="34">
        <f>IF($A17="","",IFERROR(IF($C17="Venta",$U17*$Z17,$V17*$Z17),0))</f>
        <v/>
      </c>
      <c r="AB17" s="32" t="n"/>
      <c r="AC17" s="32" t="n"/>
      <c r="AD17" s="2" t="n"/>
      <c r="AE17" s="4" t="n"/>
      <c r="AF17" s="4" t="n"/>
      <c r="AG17" s="4" t="n"/>
      <c r="AH17" s="3" t="n"/>
    </row>
    <row r="18" ht="32" customHeight="1">
      <c r="A18" s="2" t="n"/>
      <c r="B18" s="2" t="n"/>
      <c r="C18" s="2" t="n"/>
      <c r="D18" s="2" t="n"/>
      <c r="E18" s="3" t="n"/>
      <c r="F18" s="2" t="n"/>
      <c r="G18" s="2" t="n"/>
      <c r="H18" s="4" t="n"/>
      <c r="I18" s="4" t="n"/>
      <c r="J18" s="4" t="n"/>
      <c r="K18" s="4" t="n"/>
      <c r="L18" s="2" t="n"/>
      <c r="M18" s="4" t="n"/>
      <c r="N18" s="4" t="n"/>
      <c r="O18" s="4" t="n"/>
      <c r="P18" s="2" t="n"/>
      <c r="Q18" s="4" t="n"/>
      <c r="R18" s="4" t="n"/>
      <c r="S18" s="3" t="n"/>
      <c r="T18" s="3" t="n"/>
      <c r="U18" s="28" t="n"/>
      <c r="V18" s="28" t="n"/>
      <c r="W18" s="28" t="n"/>
      <c r="X18" s="28" t="n"/>
      <c r="Y18" s="29">
        <f>IF($A18="","",IFERROR(IF($U18&gt;0,$V18*12/$U18,0),0))</f>
        <v/>
      </c>
      <c r="Z18" s="30" t="n"/>
      <c r="AA18" s="31">
        <f>IF($A18="","",IFERROR(IF($C18="Venta",$U18*$Z18,$V18*$Z18),0))</f>
        <v/>
      </c>
      <c r="AB18" s="32" t="n"/>
      <c r="AC18" s="32" t="n"/>
      <c r="AD18" s="2" t="n"/>
      <c r="AE18" s="4" t="n"/>
      <c r="AF18" s="4" t="n"/>
      <c r="AG18" s="4" t="n"/>
      <c r="AH18" s="3" t="n"/>
    </row>
    <row r="19" ht="32" customHeight="1">
      <c r="A19" s="2" t="n"/>
      <c r="B19" s="2" t="n"/>
      <c r="C19" s="2" t="n"/>
      <c r="D19" s="2" t="n"/>
      <c r="E19" s="3" t="n"/>
      <c r="F19" s="2" t="n"/>
      <c r="G19" s="2" t="n"/>
      <c r="H19" s="4" t="n"/>
      <c r="I19" s="4" t="n"/>
      <c r="J19" s="4" t="n"/>
      <c r="K19" s="4" t="n"/>
      <c r="L19" s="2" t="n"/>
      <c r="M19" s="4" t="n"/>
      <c r="N19" s="4" t="n"/>
      <c r="O19" s="4" t="n"/>
      <c r="P19" s="2" t="n"/>
      <c r="Q19" s="4" t="n"/>
      <c r="R19" s="4" t="n"/>
      <c r="S19" s="3" t="n"/>
      <c r="T19" s="3" t="n"/>
      <c r="U19" s="28" t="n"/>
      <c r="V19" s="28" t="n"/>
      <c r="W19" s="28" t="n"/>
      <c r="X19" s="28" t="n"/>
      <c r="Y19" s="33">
        <f>IF($A19="","",IFERROR(IF($U19&gt;0,$V19*12/$U19,0),0))</f>
        <v/>
      </c>
      <c r="Z19" s="30" t="n"/>
      <c r="AA19" s="34">
        <f>IF($A19="","",IFERROR(IF($C19="Venta",$U19*$Z19,$V19*$Z19),0))</f>
        <v/>
      </c>
      <c r="AB19" s="32" t="n"/>
      <c r="AC19" s="32" t="n"/>
      <c r="AD19" s="2" t="n"/>
      <c r="AE19" s="4" t="n"/>
      <c r="AF19" s="4" t="n"/>
      <c r="AG19" s="4" t="n"/>
      <c r="AH19" s="3" t="n"/>
    </row>
    <row r="20" ht="32" customHeight="1">
      <c r="A20" s="2" t="n"/>
      <c r="B20" s="2" t="n"/>
      <c r="C20" s="2" t="n"/>
      <c r="D20" s="2" t="n"/>
      <c r="E20" s="3" t="n"/>
      <c r="F20" s="2" t="n"/>
      <c r="G20" s="2" t="n"/>
      <c r="H20" s="4" t="n"/>
      <c r="I20" s="4" t="n"/>
      <c r="J20" s="4" t="n"/>
      <c r="K20" s="4" t="n"/>
      <c r="L20" s="2" t="n"/>
      <c r="M20" s="4" t="n"/>
      <c r="N20" s="4" t="n"/>
      <c r="O20" s="4" t="n"/>
      <c r="P20" s="2" t="n"/>
      <c r="Q20" s="4" t="n"/>
      <c r="R20" s="4" t="n"/>
      <c r="S20" s="3" t="n"/>
      <c r="T20" s="3" t="n"/>
      <c r="U20" s="28" t="n"/>
      <c r="V20" s="28" t="n"/>
      <c r="W20" s="28" t="n"/>
      <c r="X20" s="28" t="n"/>
      <c r="Y20" s="29">
        <f>IF($A20="","",IFERROR(IF($U20&gt;0,$V20*12/$U20,0),0))</f>
        <v/>
      </c>
      <c r="Z20" s="30" t="n"/>
      <c r="AA20" s="31">
        <f>IF($A20="","",IFERROR(IF($C20="Venta",$U20*$Z20,$V20*$Z20),0))</f>
        <v/>
      </c>
      <c r="AB20" s="32" t="n"/>
      <c r="AC20" s="32" t="n"/>
      <c r="AD20" s="2" t="n"/>
      <c r="AE20" s="4" t="n"/>
      <c r="AF20" s="4" t="n"/>
      <c r="AG20" s="4" t="n"/>
      <c r="AH20" s="3" t="n"/>
    </row>
    <row r="21" ht="32" customHeight="1">
      <c r="A21" s="2" t="n"/>
      <c r="B21" s="2" t="n"/>
      <c r="C21" s="2" t="n"/>
      <c r="D21" s="2" t="n"/>
      <c r="E21" s="3" t="n"/>
      <c r="F21" s="2" t="n"/>
      <c r="G21" s="2" t="n"/>
      <c r="H21" s="4" t="n"/>
      <c r="I21" s="4" t="n"/>
      <c r="J21" s="4" t="n"/>
      <c r="K21" s="4" t="n"/>
      <c r="L21" s="2" t="n"/>
      <c r="M21" s="4" t="n"/>
      <c r="N21" s="4" t="n"/>
      <c r="O21" s="4" t="n"/>
      <c r="P21" s="2" t="n"/>
      <c r="Q21" s="4" t="n"/>
      <c r="R21" s="4" t="n"/>
      <c r="S21" s="3" t="n"/>
      <c r="T21" s="3" t="n"/>
      <c r="U21" s="28" t="n"/>
      <c r="V21" s="28" t="n"/>
      <c r="W21" s="28" t="n"/>
      <c r="X21" s="28" t="n"/>
      <c r="Y21" s="33">
        <f>IF($A21="","",IFERROR(IF($U21&gt;0,$V21*12/$U21,0),0))</f>
        <v/>
      </c>
      <c r="Z21" s="30" t="n"/>
      <c r="AA21" s="34">
        <f>IF($A21="","",IFERROR(IF($C21="Venta",$U21*$Z21,$V21*$Z21),0))</f>
        <v/>
      </c>
      <c r="AB21" s="32" t="n"/>
      <c r="AC21" s="32" t="n"/>
      <c r="AD21" s="2" t="n"/>
      <c r="AE21" s="4" t="n"/>
      <c r="AF21" s="4" t="n"/>
      <c r="AG21" s="4" t="n"/>
      <c r="AH21" s="3" t="n"/>
    </row>
    <row r="22" ht="32" customHeight="1">
      <c r="A22" s="2" t="n"/>
      <c r="B22" s="2" t="n"/>
      <c r="C22" s="2" t="n"/>
      <c r="D22" s="2" t="n"/>
      <c r="E22" s="3" t="n"/>
      <c r="F22" s="2" t="n"/>
      <c r="G22" s="2" t="n"/>
      <c r="H22" s="4" t="n"/>
      <c r="I22" s="4" t="n"/>
      <c r="J22" s="4" t="n"/>
      <c r="K22" s="4" t="n"/>
      <c r="L22" s="2" t="n"/>
      <c r="M22" s="4" t="n"/>
      <c r="N22" s="4" t="n"/>
      <c r="O22" s="4" t="n"/>
      <c r="P22" s="2" t="n"/>
      <c r="Q22" s="4" t="n"/>
      <c r="R22" s="4" t="n"/>
      <c r="S22" s="3" t="n"/>
      <c r="T22" s="3" t="n"/>
      <c r="U22" s="28" t="n"/>
      <c r="V22" s="28" t="n"/>
      <c r="W22" s="28" t="n"/>
      <c r="X22" s="28" t="n"/>
      <c r="Y22" s="29">
        <f>IF($A22="","",IFERROR(IF($U22&gt;0,$V22*12/$U22,0),0))</f>
        <v/>
      </c>
      <c r="Z22" s="30" t="n"/>
      <c r="AA22" s="31">
        <f>IF($A22="","",IFERROR(IF($C22="Venta",$U22*$Z22,$V22*$Z22),0))</f>
        <v/>
      </c>
      <c r="AB22" s="32" t="n"/>
      <c r="AC22" s="32" t="n"/>
      <c r="AD22" s="2" t="n"/>
      <c r="AE22" s="4" t="n"/>
      <c r="AF22" s="4" t="n"/>
      <c r="AG22" s="4" t="n"/>
      <c r="AH22" s="3" t="n"/>
    </row>
    <row r="23" ht="32" customHeight="1">
      <c r="A23" s="2" t="n"/>
      <c r="B23" s="2" t="n"/>
      <c r="C23" s="2" t="n"/>
      <c r="D23" s="2" t="n"/>
      <c r="E23" s="3" t="n"/>
      <c r="F23" s="2" t="n"/>
      <c r="G23" s="2" t="n"/>
      <c r="H23" s="4" t="n"/>
      <c r="I23" s="4" t="n"/>
      <c r="J23" s="4" t="n"/>
      <c r="K23" s="4" t="n"/>
      <c r="L23" s="2" t="n"/>
      <c r="M23" s="4" t="n"/>
      <c r="N23" s="4" t="n"/>
      <c r="O23" s="4" t="n"/>
      <c r="P23" s="2" t="n"/>
      <c r="Q23" s="4" t="n"/>
      <c r="R23" s="4" t="n"/>
      <c r="S23" s="3" t="n"/>
      <c r="T23" s="3" t="n"/>
      <c r="U23" s="28" t="n"/>
      <c r="V23" s="28" t="n"/>
      <c r="W23" s="28" t="n"/>
      <c r="X23" s="28" t="n"/>
      <c r="Y23" s="33">
        <f>IF($A23="","",IFERROR(IF($U23&gt;0,$V23*12/$U23,0),0))</f>
        <v/>
      </c>
      <c r="Z23" s="30" t="n"/>
      <c r="AA23" s="34">
        <f>IF($A23="","",IFERROR(IF($C23="Venta",$U23*$Z23,$V23*$Z23),0))</f>
        <v/>
      </c>
      <c r="AB23" s="32" t="n"/>
      <c r="AC23" s="32" t="n"/>
      <c r="AD23" s="2" t="n"/>
      <c r="AE23" s="4" t="n"/>
      <c r="AF23" s="4" t="n"/>
      <c r="AG23" s="4" t="n"/>
      <c r="AH23" s="3" t="n"/>
    </row>
    <row r="24" ht="32" customHeight="1">
      <c r="A24" s="2" t="n"/>
      <c r="B24" s="2" t="n"/>
      <c r="C24" s="2" t="n"/>
      <c r="D24" s="2" t="n"/>
      <c r="E24" s="3" t="n"/>
      <c r="F24" s="2" t="n"/>
      <c r="G24" s="2" t="n"/>
      <c r="H24" s="4" t="n"/>
      <c r="I24" s="4" t="n"/>
      <c r="J24" s="4" t="n"/>
      <c r="K24" s="4" t="n"/>
      <c r="L24" s="2" t="n"/>
      <c r="M24" s="4" t="n"/>
      <c r="N24" s="4" t="n"/>
      <c r="O24" s="4" t="n"/>
      <c r="P24" s="2" t="n"/>
      <c r="Q24" s="4" t="n"/>
      <c r="R24" s="4" t="n"/>
      <c r="S24" s="3" t="n"/>
      <c r="T24" s="3" t="n"/>
      <c r="U24" s="28" t="n"/>
      <c r="V24" s="28" t="n"/>
      <c r="W24" s="28" t="n"/>
      <c r="X24" s="28" t="n"/>
      <c r="Y24" s="29">
        <f>IF($A24="","",IFERROR(IF($U24&gt;0,$V24*12/$U24,0),0))</f>
        <v/>
      </c>
      <c r="Z24" s="30" t="n"/>
      <c r="AA24" s="31">
        <f>IF($A24="","",IFERROR(IF($C24="Venta",$U24*$Z24,$V24*$Z24),0))</f>
        <v/>
      </c>
      <c r="AB24" s="32" t="n"/>
      <c r="AC24" s="32" t="n"/>
      <c r="AD24" s="2" t="n"/>
      <c r="AE24" s="4" t="n"/>
      <c r="AF24" s="4" t="n"/>
      <c r="AG24" s="4" t="n"/>
      <c r="AH24" s="3" t="n"/>
    </row>
    <row r="25" ht="32" customHeight="1">
      <c r="A25" s="2" t="n"/>
      <c r="B25" s="2" t="n"/>
      <c r="C25" s="2" t="n"/>
      <c r="D25" s="2" t="n"/>
      <c r="E25" s="3" t="n"/>
      <c r="F25" s="2" t="n"/>
      <c r="G25" s="2" t="n"/>
      <c r="H25" s="4" t="n"/>
      <c r="I25" s="4" t="n"/>
      <c r="J25" s="4" t="n"/>
      <c r="K25" s="4" t="n"/>
      <c r="L25" s="2" t="n"/>
      <c r="M25" s="4" t="n"/>
      <c r="N25" s="4" t="n"/>
      <c r="O25" s="4" t="n"/>
      <c r="P25" s="2" t="n"/>
      <c r="Q25" s="4" t="n"/>
      <c r="R25" s="4" t="n"/>
      <c r="S25" s="3" t="n"/>
      <c r="T25" s="3" t="n"/>
      <c r="U25" s="28" t="n"/>
      <c r="V25" s="28" t="n"/>
      <c r="W25" s="28" t="n"/>
      <c r="X25" s="28" t="n"/>
      <c r="Y25" s="33">
        <f>IF($A25="","",IFERROR(IF($U25&gt;0,$V25*12/$U25,0),0))</f>
        <v/>
      </c>
      <c r="Z25" s="30" t="n"/>
      <c r="AA25" s="34">
        <f>IF($A25="","",IFERROR(IF($C25="Venta",$U25*$Z25,$V25*$Z25),0))</f>
        <v/>
      </c>
      <c r="AB25" s="32" t="n"/>
      <c r="AC25" s="32" t="n"/>
      <c r="AD25" s="2" t="n"/>
      <c r="AE25" s="4" t="n"/>
      <c r="AF25" s="4" t="n"/>
      <c r="AG25" s="4" t="n"/>
      <c r="AH25" s="3" t="n"/>
    </row>
    <row r="26" ht="32" customHeight="1">
      <c r="A26" s="2" t="n"/>
      <c r="B26" s="2" t="n"/>
      <c r="C26" s="2" t="n"/>
      <c r="D26" s="2" t="n"/>
      <c r="E26" s="3" t="n"/>
      <c r="F26" s="2" t="n"/>
      <c r="G26" s="2" t="n"/>
      <c r="H26" s="4" t="n"/>
      <c r="I26" s="4" t="n"/>
      <c r="J26" s="4" t="n"/>
      <c r="K26" s="4" t="n"/>
      <c r="L26" s="2" t="n"/>
      <c r="M26" s="4" t="n"/>
      <c r="N26" s="4" t="n"/>
      <c r="O26" s="4" t="n"/>
      <c r="P26" s="2" t="n"/>
      <c r="Q26" s="4" t="n"/>
      <c r="R26" s="4" t="n"/>
      <c r="S26" s="3" t="n"/>
      <c r="T26" s="3" t="n"/>
      <c r="U26" s="28" t="n"/>
      <c r="V26" s="28" t="n"/>
      <c r="W26" s="28" t="n"/>
      <c r="X26" s="28" t="n"/>
      <c r="Y26" s="29">
        <f>IF($A26="","",IFERROR(IF($U26&gt;0,$V26*12/$U26,0),0))</f>
        <v/>
      </c>
      <c r="Z26" s="30" t="n"/>
      <c r="AA26" s="31">
        <f>IF($A26="","",IFERROR(IF($C26="Venta",$U26*$Z26,$V26*$Z26),0))</f>
        <v/>
      </c>
      <c r="AB26" s="32" t="n"/>
      <c r="AC26" s="32" t="n"/>
      <c r="AD26" s="2" t="n"/>
      <c r="AE26" s="4" t="n"/>
      <c r="AF26" s="4" t="n"/>
      <c r="AG26" s="4" t="n"/>
      <c r="AH26" s="3" t="n"/>
    </row>
    <row r="27" ht="32" customHeight="1">
      <c r="A27" s="2" t="n"/>
      <c r="B27" s="2" t="n"/>
      <c r="C27" s="2" t="n"/>
      <c r="D27" s="2" t="n"/>
      <c r="E27" s="3" t="n"/>
      <c r="F27" s="2" t="n"/>
      <c r="G27" s="2" t="n"/>
      <c r="H27" s="4" t="n"/>
      <c r="I27" s="4" t="n"/>
      <c r="J27" s="4" t="n"/>
      <c r="K27" s="4" t="n"/>
      <c r="L27" s="2" t="n"/>
      <c r="M27" s="4" t="n"/>
      <c r="N27" s="4" t="n"/>
      <c r="O27" s="4" t="n"/>
      <c r="P27" s="2" t="n"/>
      <c r="Q27" s="4" t="n"/>
      <c r="R27" s="4" t="n"/>
      <c r="S27" s="3" t="n"/>
      <c r="T27" s="3" t="n"/>
      <c r="U27" s="28" t="n"/>
      <c r="V27" s="28" t="n"/>
      <c r="W27" s="28" t="n"/>
      <c r="X27" s="28" t="n"/>
      <c r="Y27" s="33">
        <f>IF($A27="","",IFERROR(IF($U27&gt;0,$V27*12/$U27,0),0))</f>
        <v/>
      </c>
      <c r="Z27" s="30" t="n"/>
      <c r="AA27" s="34">
        <f>IF($A27="","",IFERROR(IF($C27="Venta",$U27*$Z27,$V27*$Z27),0))</f>
        <v/>
      </c>
      <c r="AB27" s="32" t="n"/>
      <c r="AC27" s="32" t="n"/>
      <c r="AD27" s="2" t="n"/>
      <c r="AE27" s="4" t="n"/>
      <c r="AF27" s="4" t="n"/>
      <c r="AG27" s="4" t="n"/>
      <c r="AH27" s="3" t="n"/>
    </row>
    <row r="28" ht="32" customHeight="1">
      <c r="A28" s="2" t="n"/>
      <c r="B28" s="2" t="n"/>
      <c r="C28" s="2" t="n"/>
      <c r="D28" s="2" t="n"/>
      <c r="E28" s="3" t="n"/>
      <c r="F28" s="2" t="n"/>
      <c r="G28" s="2" t="n"/>
      <c r="H28" s="4" t="n"/>
      <c r="I28" s="4" t="n"/>
      <c r="J28" s="4" t="n"/>
      <c r="K28" s="4" t="n"/>
      <c r="L28" s="2" t="n"/>
      <c r="M28" s="4" t="n"/>
      <c r="N28" s="4" t="n"/>
      <c r="O28" s="4" t="n"/>
      <c r="P28" s="2" t="n"/>
      <c r="Q28" s="4" t="n"/>
      <c r="R28" s="4" t="n"/>
      <c r="S28" s="3" t="n"/>
      <c r="T28" s="3" t="n"/>
      <c r="U28" s="28" t="n"/>
      <c r="V28" s="28" t="n"/>
      <c r="W28" s="28" t="n"/>
      <c r="X28" s="28" t="n"/>
      <c r="Y28" s="29">
        <f>IF($A28="","",IFERROR(IF($U28&gt;0,$V28*12/$U28,0),0))</f>
        <v/>
      </c>
      <c r="Z28" s="30" t="n"/>
      <c r="AA28" s="31">
        <f>IF($A28="","",IFERROR(IF($C28="Venta",$U28*$Z28,$V28*$Z28),0))</f>
        <v/>
      </c>
      <c r="AB28" s="32" t="n"/>
      <c r="AC28" s="32" t="n"/>
      <c r="AD28" s="2" t="n"/>
      <c r="AE28" s="4" t="n"/>
      <c r="AF28" s="4" t="n"/>
      <c r="AG28" s="4" t="n"/>
      <c r="AH28" s="3" t="n"/>
    </row>
    <row r="29" ht="32" customHeight="1">
      <c r="A29" s="2" t="n"/>
      <c r="B29" s="2" t="n"/>
      <c r="C29" s="2" t="n"/>
      <c r="D29" s="2" t="n"/>
      <c r="E29" s="3" t="n"/>
      <c r="F29" s="2" t="n"/>
      <c r="G29" s="2" t="n"/>
      <c r="H29" s="4" t="n"/>
      <c r="I29" s="4" t="n"/>
      <c r="J29" s="4" t="n"/>
      <c r="K29" s="4" t="n"/>
      <c r="L29" s="2" t="n"/>
      <c r="M29" s="4" t="n"/>
      <c r="N29" s="4" t="n"/>
      <c r="O29" s="4" t="n"/>
      <c r="P29" s="2" t="n"/>
      <c r="Q29" s="4" t="n"/>
      <c r="R29" s="4" t="n"/>
      <c r="S29" s="3" t="n"/>
      <c r="T29" s="3" t="n"/>
      <c r="U29" s="28" t="n"/>
      <c r="V29" s="28" t="n"/>
      <c r="W29" s="28" t="n"/>
      <c r="X29" s="28" t="n"/>
      <c r="Y29" s="33">
        <f>IF($A29="","",IFERROR(IF($U29&gt;0,$V29*12/$U29,0),0))</f>
        <v/>
      </c>
      <c r="Z29" s="30" t="n"/>
      <c r="AA29" s="34">
        <f>IF($A29="","",IFERROR(IF($C29="Venta",$U29*$Z29,$V29*$Z29),0))</f>
        <v/>
      </c>
      <c r="AB29" s="32" t="n"/>
      <c r="AC29" s="32" t="n"/>
      <c r="AD29" s="2" t="n"/>
      <c r="AE29" s="4" t="n"/>
      <c r="AF29" s="4" t="n"/>
      <c r="AG29" s="4" t="n"/>
      <c r="AH29" s="3" t="n"/>
    </row>
    <row r="30" ht="32" customHeight="1">
      <c r="A30" s="2" t="n"/>
      <c r="B30" s="2" t="n"/>
      <c r="C30" s="2" t="n"/>
      <c r="D30" s="2" t="n"/>
      <c r="E30" s="3" t="n"/>
      <c r="F30" s="2" t="n"/>
      <c r="G30" s="2" t="n"/>
      <c r="H30" s="4" t="n"/>
      <c r="I30" s="4" t="n"/>
      <c r="J30" s="4" t="n"/>
      <c r="K30" s="4" t="n"/>
      <c r="L30" s="2" t="n"/>
      <c r="M30" s="4" t="n"/>
      <c r="N30" s="4" t="n"/>
      <c r="O30" s="4" t="n"/>
      <c r="P30" s="2" t="n"/>
      <c r="Q30" s="4" t="n"/>
      <c r="R30" s="4" t="n"/>
      <c r="S30" s="3" t="n"/>
      <c r="T30" s="3" t="n"/>
      <c r="U30" s="28" t="n"/>
      <c r="V30" s="28" t="n"/>
      <c r="W30" s="28" t="n"/>
      <c r="X30" s="28" t="n"/>
      <c r="Y30" s="29">
        <f>IF($A30="","",IFERROR(IF($U30&gt;0,$V30*12/$U30,0),0))</f>
        <v/>
      </c>
      <c r="Z30" s="30" t="n"/>
      <c r="AA30" s="31">
        <f>IF($A30="","",IFERROR(IF($C30="Venta",$U30*$Z30,$V30*$Z30),0))</f>
        <v/>
      </c>
      <c r="AB30" s="32" t="n"/>
      <c r="AC30" s="32" t="n"/>
      <c r="AD30" s="2" t="n"/>
      <c r="AE30" s="4" t="n"/>
      <c r="AF30" s="4" t="n"/>
      <c r="AG30" s="4" t="n"/>
      <c r="AH30" s="3" t="n"/>
    </row>
    <row r="31" ht="32" customHeight="1">
      <c r="A31" s="2" t="n"/>
      <c r="B31" s="2" t="n"/>
      <c r="C31" s="2" t="n"/>
      <c r="D31" s="2" t="n"/>
      <c r="E31" s="3" t="n"/>
      <c r="F31" s="2" t="n"/>
      <c r="G31" s="2" t="n"/>
      <c r="H31" s="4" t="n"/>
      <c r="I31" s="4" t="n"/>
      <c r="J31" s="4" t="n"/>
      <c r="K31" s="4" t="n"/>
      <c r="L31" s="2" t="n"/>
      <c r="M31" s="4" t="n"/>
      <c r="N31" s="4" t="n"/>
      <c r="O31" s="4" t="n"/>
      <c r="P31" s="2" t="n"/>
      <c r="Q31" s="4" t="n"/>
      <c r="R31" s="4" t="n"/>
      <c r="S31" s="3" t="n"/>
      <c r="T31" s="3" t="n"/>
      <c r="U31" s="28" t="n"/>
      <c r="V31" s="28" t="n"/>
      <c r="W31" s="28" t="n"/>
      <c r="X31" s="28" t="n"/>
      <c r="Y31" s="33">
        <f>IF($A31="","",IFERROR(IF($U31&gt;0,$V31*12/$U31,0),0))</f>
        <v/>
      </c>
      <c r="Z31" s="30" t="n"/>
      <c r="AA31" s="34">
        <f>IF($A31="","",IFERROR(IF($C31="Venta",$U31*$Z31,$V31*$Z31),0))</f>
        <v/>
      </c>
      <c r="AB31" s="32" t="n"/>
      <c r="AC31" s="32" t="n"/>
      <c r="AD31" s="2" t="n"/>
      <c r="AE31" s="4" t="n"/>
      <c r="AF31" s="4" t="n"/>
      <c r="AG31" s="4" t="n"/>
      <c r="AH31" s="3" t="n"/>
    </row>
    <row r="32" ht="32" customHeight="1">
      <c r="A32" s="2" t="n"/>
      <c r="B32" s="2" t="n"/>
      <c r="C32" s="2" t="n"/>
      <c r="D32" s="2" t="n"/>
      <c r="E32" s="3" t="n"/>
      <c r="F32" s="2" t="n"/>
      <c r="G32" s="2" t="n"/>
      <c r="H32" s="4" t="n"/>
      <c r="I32" s="4" t="n"/>
      <c r="J32" s="4" t="n"/>
      <c r="K32" s="4" t="n"/>
      <c r="L32" s="2" t="n"/>
      <c r="M32" s="4" t="n"/>
      <c r="N32" s="4" t="n"/>
      <c r="O32" s="4" t="n"/>
      <c r="P32" s="2" t="n"/>
      <c r="Q32" s="4" t="n"/>
      <c r="R32" s="4" t="n"/>
      <c r="S32" s="3" t="n"/>
      <c r="T32" s="3" t="n"/>
      <c r="U32" s="28" t="n"/>
      <c r="V32" s="28" t="n"/>
      <c r="W32" s="28" t="n"/>
      <c r="X32" s="28" t="n"/>
      <c r="Y32" s="29">
        <f>IF($A32="","",IFERROR(IF($U32&gt;0,$V32*12/$U32,0),0))</f>
        <v/>
      </c>
      <c r="Z32" s="30" t="n"/>
      <c r="AA32" s="31">
        <f>IF($A32="","",IFERROR(IF($C32="Venta",$U32*$Z32,$V32*$Z32),0))</f>
        <v/>
      </c>
      <c r="AB32" s="32" t="n"/>
      <c r="AC32" s="32" t="n"/>
      <c r="AD32" s="2" t="n"/>
      <c r="AE32" s="4" t="n"/>
      <c r="AF32" s="4" t="n"/>
      <c r="AG32" s="4" t="n"/>
      <c r="AH32" s="3" t="n"/>
    </row>
    <row r="33" ht="32" customHeight="1">
      <c r="A33" s="2" t="n"/>
      <c r="B33" s="2" t="n"/>
      <c r="C33" s="2" t="n"/>
      <c r="D33" s="2" t="n"/>
      <c r="E33" s="3" t="n"/>
      <c r="F33" s="2" t="n"/>
      <c r="G33" s="2" t="n"/>
      <c r="H33" s="4" t="n"/>
      <c r="I33" s="4" t="n"/>
      <c r="J33" s="4" t="n"/>
      <c r="K33" s="4" t="n"/>
      <c r="L33" s="2" t="n"/>
      <c r="M33" s="4" t="n"/>
      <c r="N33" s="4" t="n"/>
      <c r="O33" s="4" t="n"/>
      <c r="P33" s="2" t="n"/>
      <c r="Q33" s="4" t="n"/>
      <c r="R33" s="4" t="n"/>
      <c r="S33" s="3" t="n"/>
      <c r="T33" s="3" t="n"/>
      <c r="U33" s="28" t="n"/>
      <c r="V33" s="28" t="n"/>
      <c r="W33" s="28" t="n"/>
      <c r="X33" s="28" t="n"/>
      <c r="Y33" s="33">
        <f>IF($A33="","",IFERROR(IF($U33&gt;0,$V33*12/$U33,0),0))</f>
        <v/>
      </c>
      <c r="Z33" s="30" t="n"/>
      <c r="AA33" s="34">
        <f>IF($A33="","",IFERROR(IF($C33="Venta",$U33*$Z33,$V33*$Z33),0))</f>
        <v/>
      </c>
      <c r="AB33" s="32" t="n"/>
      <c r="AC33" s="32" t="n"/>
      <c r="AD33" s="2" t="n"/>
      <c r="AE33" s="4" t="n"/>
      <c r="AF33" s="4" t="n"/>
      <c r="AG33" s="4" t="n"/>
      <c r="AH33" s="3" t="n"/>
    </row>
    <row r="34" ht="32" customHeight="1">
      <c r="A34" s="2" t="n"/>
      <c r="B34" s="2" t="n"/>
      <c r="C34" s="2" t="n"/>
      <c r="D34" s="2" t="n"/>
      <c r="E34" s="3" t="n"/>
      <c r="F34" s="2" t="n"/>
      <c r="G34" s="2" t="n"/>
      <c r="H34" s="4" t="n"/>
      <c r="I34" s="4" t="n"/>
      <c r="J34" s="4" t="n"/>
      <c r="K34" s="4" t="n"/>
      <c r="L34" s="2" t="n"/>
      <c r="M34" s="4" t="n"/>
      <c r="N34" s="4" t="n"/>
      <c r="O34" s="4" t="n"/>
      <c r="P34" s="2" t="n"/>
      <c r="Q34" s="4" t="n"/>
      <c r="R34" s="4" t="n"/>
      <c r="S34" s="3" t="n"/>
      <c r="T34" s="3" t="n"/>
      <c r="U34" s="28" t="n"/>
      <c r="V34" s="28" t="n"/>
      <c r="W34" s="28" t="n"/>
      <c r="X34" s="28" t="n"/>
      <c r="Y34" s="29">
        <f>IF($A34="","",IFERROR(IF($U34&gt;0,$V34*12/$U34,0),0))</f>
        <v/>
      </c>
      <c r="Z34" s="30" t="n"/>
      <c r="AA34" s="31">
        <f>IF($A34="","",IFERROR(IF($C34="Venta",$U34*$Z34,$V34*$Z34),0))</f>
        <v/>
      </c>
      <c r="AB34" s="32" t="n"/>
      <c r="AC34" s="32" t="n"/>
      <c r="AD34" s="2" t="n"/>
      <c r="AE34" s="4" t="n"/>
      <c r="AF34" s="4" t="n"/>
      <c r="AG34" s="4" t="n"/>
      <c r="AH34" s="3" t="n"/>
    </row>
    <row r="35" ht="32" customHeight="1">
      <c r="A35" s="2" t="n"/>
      <c r="B35" s="2" t="n"/>
      <c r="C35" s="2" t="n"/>
      <c r="D35" s="2" t="n"/>
      <c r="E35" s="3" t="n"/>
      <c r="F35" s="2" t="n"/>
      <c r="G35" s="2" t="n"/>
      <c r="H35" s="4" t="n"/>
      <c r="I35" s="4" t="n"/>
      <c r="J35" s="4" t="n"/>
      <c r="K35" s="4" t="n"/>
      <c r="L35" s="2" t="n"/>
      <c r="M35" s="4" t="n"/>
      <c r="N35" s="4" t="n"/>
      <c r="O35" s="4" t="n"/>
      <c r="P35" s="2" t="n"/>
      <c r="Q35" s="4" t="n"/>
      <c r="R35" s="4" t="n"/>
      <c r="S35" s="3" t="n"/>
      <c r="T35" s="3" t="n"/>
      <c r="U35" s="28" t="n"/>
      <c r="V35" s="28" t="n"/>
      <c r="W35" s="28" t="n"/>
      <c r="X35" s="28" t="n"/>
      <c r="Y35" s="33">
        <f>IF($A35="","",IFERROR(IF($U35&gt;0,$V35*12/$U35,0),0))</f>
        <v/>
      </c>
      <c r="Z35" s="30" t="n"/>
      <c r="AA35" s="34">
        <f>IF($A35="","",IFERROR(IF($C35="Venta",$U35*$Z35,$V35*$Z35),0))</f>
        <v/>
      </c>
      <c r="AB35" s="32" t="n"/>
      <c r="AC35" s="32" t="n"/>
      <c r="AD35" s="2" t="n"/>
      <c r="AE35" s="4" t="n"/>
      <c r="AF35" s="4" t="n"/>
      <c r="AG35" s="4" t="n"/>
      <c r="AH35" s="3" t="n"/>
    </row>
    <row r="36" ht="32" customHeight="1">
      <c r="A36" s="2" t="n"/>
      <c r="B36" s="2" t="n"/>
      <c r="C36" s="2" t="n"/>
      <c r="D36" s="2" t="n"/>
      <c r="E36" s="3" t="n"/>
      <c r="F36" s="2" t="n"/>
      <c r="G36" s="2" t="n"/>
      <c r="H36" s="4" t="n"/>
      <c r="I36" s="4" t="n"/>
      <c r="J36" s="4" t="n"/>
      <c r="K36" s="4" t="n"/>
      <c r="L36" s="2" t="n"/>
      <c r="M36" s="4" t="n"/>
      <c r="N36" s="4" t="n"/>
      <c r="O36" s="4" t="n"/>
      <c r="P36" s="2" t="n"/>
      <c r="Q36" s="4" t="n"/>
      <c r="R36" s="4" t="n"/>
      <c r="S36" s="3" t="n"/>
      <c r="T36" s="3" t="n"/>
      <c r="U36" s="28" t="n"/>
      <c r="V36" s="28" t="n"/>
      <c r="W36" s="28" t="n"/>
      <c r="X36" s="28" t="n"/>
      <c r="Y36" s="29">
        <f>IF($A36="","",IFERROR(IF($U36&gt;0,$V36*12/$U36,0),0))</f>
        <v/>
      </c>
      <c r="Z36" s="30" t="n"/>
      <c r="AA36" s="31">
        <f>IF($A36="","",IFERROR(IF($C36="Venta",$U36*$Z36,$V36*$Z36),0))</f>
        <v/>
      </c>
      <c r="AB36" s="32" t="n"/>
      <c r="AC36" s="32" t="n"/>
      <c r="AD36" s="2" t="n"/>
      <c r="AE36" s="4" t="n"/>
      <c r="AF36" s="4" t="n"/>
      <c r="AG36" s="4" t="n"/>
      <c r="AH36" s="3" t="n"/>
    </row>
    <row r="37" ht="32" customHeight="1">
      <c r="A37" s="2" t="n"/>
      <c r="B37" s="2" t="n"/>
      <c r="C37" s="2" t="n"/>
      <c r="D37" s="2" t="n"/>
      <c r="E37" s="3" t="n"/>
      <c r="F37" s="2" t="n"/>
      <c r="G37" s="2" t="n"/>
      <c r="H37" s="4" t="n"/>
      <c r="I37" s="4" t="n"/>
      <c r="J37" s="4" t="n"/>
      <c r="K37" s="4" t="n"/>
      <c r="L37" s="2" t="n"/>
      <c r="M37" s="4" t="n"/>
      <c r="N37" s="4" t="n"/>
      <c r="O37" s="4" t="n"/>
      <c r="P37" s="2" t="n"/>
      <c r="Q37" s="4" t="n"/>
      <c r="R37" s="4" t="n"/>
      <c r="S37" s="3" t="n"/>
      <c r="T37" s="3" t="n"/>
      <c r="U37" s="28" t="n"/>
      <c r="V37" s="28" t="n"/>
      <c r="W37" s="28" t="n"/>
      <c r="X37" s="28" t="n"/>
      <c r="Y37" s="33">
        <f>IF($A37="","",IFERROR(IF($U37&gt;0,$V37*12/$U37,0),0))</f>
        <v/>
      </c>
      <c r="Z37" s="30" t="n"/>
      <c r="AA37" s="34">
        <f>IF($A37="","",IFERROR(IF($C37="Venta",$U37*$Z37,$V37*$Z37),0))</f>
        <v/>
      </c>
      <c r="AB37" s="32" t="n"/>
      <c r="AC37" s="32" t="n"/>
      <c r="AD37" s="2" t="n"/>
      <c r="AE37" s="4" t="n"/>
      <c r="AF37" s="4" t="n"/>
      <c r="AG37" s="4" t="n"/>
      <c r="AH37" s="3" t="n"/>
    </row>
    <row r="38" ht="32" customHeight="1">
      <c r="A38" s="2" t="n"/>
      <c r="B38" s="2" t="n"/>
      <c r="C38" s="2" t="n"/>
      <c r="D38" s="2" t="n"/>
      <c r="E38" s="3" t="n"/>
      <c r="F38" s="2" t="n"/>
      <c r="G38" s="2" t="n"/>
      <c r="H38" s="4" t="n"/>
      <c r="I38" s="4" t="n"/>
      <c r="J38" s="4" t="n"/>
      <c r="K38" s="4" t="n"/>
      <c r="L38" s="2" t="n"/>
      <c r="M38" s="4" t="n"/>
      <c r="N38" s="4" t="n"/>
      <c r="O38" s="4" t="n"/>
      <c r="P38" s="2" t="n"/>
      <c r="Q38" s="4" t="n"/>
      <c r="R38" s="4" t="n"/>
      <c r="S38" s="3" t="n"/>
      <c r="T38" s="3" t="n"/>
      <c r="U38" s="28" t="n"/>
      <c r="V38" s="28" t="n"/>
      <c r="W38" s="28" t="n"/>
      <c r="X38" s="28" t="n"/>
      <c r="Y38" s="29">
        <f>IF($A38="","",IFERROR(IF($U38&gt;0,$V38*12/$U38,0),0))</f>
        <v/>
      </c>
      <c r="Z38" s="30" t="n"/>
      <c r="AA38" s="31">
        <f>IF($A38="","",IFERROR(IF($C38="Venta",$U38*$Z38,$V38*$Z38),0))</f>
        <v/>
      </c>
      <c r="AB38" s="32" t="n"/>
      <c r="AC38" s="32" t="n"/>
      <c r="AD38" s="2" t="n"/>
      <c r="AE38" s="4" t="n"/>
      <c r="AF38" s="4" t="n"/>
      <c r="AG38" s="4" t="n"/>
      <c r="AH38" s="3" t="n"/>
    </row>
    <row r="39" ht="32" customHeight="1">
      <c r="A39" s="2" t="n"/>
      <c r="B39" s="2" t="n"/>
      <c r="C39" s="2" t="n"/>
      <c r="D39" s="2" t="n"/>
      <c r="E39" s="3" t="n"/>
      <c r="F39" s="2" t="n"/>
      <c r="G39" s="2" t="n"/>
      <c r="H39" s="4" t="n"/>
      <c r="I39" s="4" t="n"/>
      <c r="J39" s="4" t="n"/>
      <c r="K39" s="4" t="n"/>
      <c r="L39" s="2" t="n"/>
      <c r="M39" s="4" t="n"/>
      <c r="N39" s="4" t="n"/>
      <c r="O39" s="4" t="n"/>
      <c r="P39" s="2" t="n"/>
      <c r="Q39" s="4" t="n"/>
      <c r="R39" s="4" t="n"/>
      <c r="S39" s="3" t="n"/>
      <c r="T39" s="3" t="n"/>
      <c r="U39" s="28" t="n"/>
      <c r="V39" s="28" t="n"/>
      <c r="W39" s="28" t="n"/>
      <c r="X39" s="28" t="n"/>
      <c r="Y39" s="33">
        <f>IF($A39="","",IFERROR(IF($U39&gt;0,$V39*12/$U39,0),0))</f>
        <v/>
      </c>
      <c r="Z39" s="30" t="n"/>
      <c r="AA39" s="34">
        <f>IF($A39="","",IFERROR(IF($C39="Venta",$U39*$Z39,$V39*$Z39),0))</f>
        <v/>
      </c>
      <c r="AB39" s="32" t="n"/>
      <c r="AC39" s="32" t="n"/>
      <c r="AD39" s="2" t="n"/>
      <c r="AE39" s="4" t="n"/>
      <c r="AF39" s="4" t="n"/>
      <c r="AG39" s="4" t="n"/>
      <c r="AH39" s="3" t="n"/>
    </row>
    <row r="40" ht="32" customHeight="1">
      <c r="A40" s="2" t="n"/>
      <c r="B40" s="2" t="n"/>
      <c r="C40" s="2" t="n"/>
      <c r="D40" s="2" t="n"/>
      <c r="E40" s="3" t="n"/>
      <c r="F40" s="2" t="n"/>
      <c r="G40" s="2" t="n"/>
      <c r="H40" s="4" t="n"/>
      <c r="I40" s="4" t="n"/>
      <c r="J40" s="4" t="n"/>
      <c r="K40" s="4" t="n"/>
      <c r="L40" s="2" t="n"/>
      <c r="M40" s="4" t="n"/>
      <c r="N40" s="4" t="n"/>
      <c r="O40" s="4" t="n"/>
      <c r="P40" s="2" t="n"/>
      <c r="Q40" s="4" t="n"/>
      <c r="R40" s="4" t="n"/>
      <c r="S40" s="3" t="n"/>
      <c r="T40" s="3" t="n"/>
      <c r="U40" s="28" t="n"/>
      <c r="V40" s="28" t="n"/>
      <c r="W40" s="28" t="n"/>
      <c r="X40" s="28" t="n"/>
      <c r="Y40" s="29">
        <f>IF($A40="","",IFERROR(IF($U40&gt;0,$V40*12/$U40,0),0))</f>
        <v/>
      </c>
      <c r="Z40" s="30" t="n"/>
      <c r="AA40" s="31">
        <f>IF($A40="","",IFERROR(IF($C40="Venta",$U40*$Z40,$V40*$Z40),0))</f>
        <v/>
      </c>
      <c r="AB40" s="32" t="n"/>
      <c r="AC40" s="32" t="n"/>
      <c r="AD40" s="2" t="n"/>
      <c r="AE40" s="4" t="n"/>
      <c r="AF40" s="4" t="n"/>
      <c r="AG40" s="4" t="n"/>
      <c r="AH40" s="3" t="n"/>
    </row>
    <row r="41" ht="32" customHeight="1">
      <c r="A41" s="2" t="n"/>
      <c r="B41" s="2" t="n"/>
      <c r="C41" s="2" t="n"/>
      <c r="D41" s="2" t="n"/>
      <c r="E41" s="3" t="n"/>
      <c r="F41" s="2" t="n"/>
      <c r="G41" s="2" t="n"/>
      <c r="H41" s="4" t="n"/>
      <c r="I41" s="4" t="n"/>
      <c r="J41" s="4" t="n"/>
      <c r="K41" s="4" t="n"/>
      <c r="L41" s="2" t="n"/>
      <c r="M41" s="4" t="n"/>
      <c r="N41" s="4" t="n"/>
      <c r="O41" s="4" t="n"/>
      <c r="P41" s="2" t="n"/>
      <c r="Q41" s="4" t="n"/>
      <c r="R41" s="4" t="n"/>
      <c r="S41" s="3" t="n"/>
      <c r="T41" s="3" t="n"/>
      <c r="U41" s="28" t="n"/>
      <c r="V41" s="28" t="n"/>
      <c r="W41" s="28" t="n"/>
      <c r="X41" s="28" t="n"/>
      <c r="Y41" s="33">
        <f>IF($A41="","",IFERROR(IF($U41&gt;0,$V41*12/$U41,0),0))</f>
        <v/>
      </c>
      <c r="Z41" s="30" t="n"/>
      <c r="AA41" s="34">
        <f>IF($A41="","",IFERROR(IF($C41="Venta",$U41*$Z41,$V41*$Z41),0))</f>
        <v/>
      </c>
      <c r="AB41" s="32" t="n"/>
      <c r="AC41" s="32" t="n"/>
      <c r="AD41" s="2" t="n"/>
      <c r="AE41" s="4" t="n"/>
      <c r="AF41" s="4" t="n"/>
      <c r="AG41" s="4" t="n"/>
      <c r="AH41" s="3" t="n"/>
    </row>
    <row r="42" ht="32" customHeight="1">
      <c r="A42" s="2" t="n"/>
      <c r="B42" s="2" t="n"/>
      <c r="C42" s="2" t="n"/>
      <c r="D42" s="2" t="n"/>
      <c r="E42" s="3" t="n"/>
      <c r="F42" s="2" t="n"/>
      <c r="G42" s="2" t="n"/>
      <c r="H42" s="4" t="n"/>
      <c r="I42" s="4" t="n"/>
      <c r="J42" s="4" t="n"/>
      <c r="K42" s="4" t="n"/>
      <c r="L42" s="2" t="n"/>
      <c r="M42" s="4" t="n"/>
      <c r="N42" s="4" t="n"/>
      <c r="O42" s="4" t="n"/>
      <c r="P42" s="2" t="n"/>
      <c r="Q42" s="4" t="n"/>
      <c r="R42" s="4" t="n"/>
      <c r="S42" s="3" t="n"/>
      <c r="T42" s="3" t="n"/>
      <c r="U42" s="28" t="n"/>
      <c r="V42" s="28" t="n"/>
      <c r="W42" s="28" t="n"/>
      <c r="X42" s="28" t="n"/>
      <c r="Y42" s="29">
        <f>IF($A42="","",IFERROR(IF($U42&gt;0,$V42*12/$U42,0),0))</f>
        <v/>
      </c>
      <c r="Z42" s="30" t="n"/>
      <c r="AA42" s="31">
        <f>IF($A42="","",IFERROR(IF($C42="Venta",$U42*$Z42,$V42*$Z42),0))</f>
        <v/>
      </c>
      <c r="AB42" s="32" t="n"/>
      <c r="AC42" s="32" t="n"/>
      <c r="AD42" s="2" t="n"/>
      <c r="AE42" s="4" t="n"/>
      <c r="AF42" s="4" t="n"/>
      <c r="AG42" s="4" t="n"/>
      <c r="AH42" s="3" t="n"/>
    </row>
    <row r="43" ht="32" customHeight="1">
      <c r="A43" s="2" t="n"/>
      <c r="B43" s="2" t="n"/>
      <c r="C43" s="2" t="n"/>
      <c r="D43" s="2" t="n"/>
      <c r="E43" s="3" t="n"/>
      <c r="F43" s="2" t="n"/>
      <c r="G43" s="2" t="n"/>
      <c r="H43" s="4" t="n"/>
      <c r="I43" s="4" t="n"/>
      <c r="J43" s="4" t="n"/>
      <c r="K43" s="4" t="n"/>
      <c r="L43" s="2" t="n"/>
      <c r="M43" s="4" t="n"/>
      <c r="N43" s="4" t="n"/>
      <c r="O43" s="4" t="n"/>
      <c r="P43" s="2" t="n"/>
      <c r="Q43" s="4" t="n"/>
      <c r="R43" s="4" t="n"/>
      <c r="S43" s="3" t="n"/>
      <c r="T43" s="3" t="n"/>
      <c r="U43" s="28" t="n"/>
      <c r="V43" s="28" t="n"/>
      <c r="W43" s="28" t="n"/>
      <c r="X43" s="28" t="n"/>
      <c r="Y43" s="33">
        <f>IF($A43="","",IFERROR(IF($U43&gt;0,$V43*12/$U43,0),0))</f>
        <v/>
      </c>
      <c r="Z43" s="30" t="n"/>
      <c r="AA43" s="34">
        <f>IF($A43="","",IFERROR(IF($C43="Venta",$U43*$Z43,$V43*$Z43),0))</f>
        <v/>
      </c>
      <c r="AB43" s="32" t="n"/>
      <c r="AC43" s="32" t="n"/>
      <c r="AD43" s="2" t="n"/>
      <c r="AE43" s="4" t="n"/>
      <c r="AF43" s="4" t="n"/>
      <c r="AG43" s="4" t="n"/>
      <c r="AH43" s="3" t="n"/>
    </row>
    <row r="44" ht="32" customHeight="1">
      <c r="A44" s="2" t="n"/>
      <c r="B44" s="2" t="n"/>
      <c r="C44" s="2" t="n"/>
      <c r="D44" s="2" t="n"/>
      <c r="E44" s="3" t="n"/>
      <c r="F44" s="2" t="n"/>
      <c r="G44" s="2" t="n"/>
      <c r="H44" s="4" t="n"/>
      <c r="I44" s="4" t="n"/>
      <c r="J44" s="4" t="n"/>
      <c r="K44" s="4" t="n"/>
      <c r="L44" s="2" t="n"/>
      <c r="M44" s="4" t="n"/>
      <c r="N44" s="4" t="n"/>
      <c r="O44" s="4" t="n"/>
      <c r="P44" s="2" t="n"/>
      <c r="Q44" s="4" t="n"/>
      <c r="R44" s="4" t="n"/>
      <c r="S44" s="3" t="n"/>
      <c r="T44" s="3" t="n"/>
      <c r="U44" s="28" t="n"/>
      <c r="V44" s="28" t="n"/>
      <c r="W44" s="28" t="n"/>
      <c r="X44" s="28" t="n"/>
      <c r="Y44" s="29">
        <f>IF($A44="","",IFERROR(IF($U44&gt;0,$V44*12/$U44,0),0))</f>
        <v/>
      </c>
      <c r="Z44" s="30" t="n"/>
      <c r="AA44" s="31">
        <f>IF($A44="","",IFERROR(IF($C44="Venta",$U44*$Z44,$V44*$Z44),0))</f>
        <v/>
      </c>
      <c r="AB44" s="32" t="n"/>
      <c r="AC44" s="32" t="n"/>
      <c r="AD44" s="2" t="n"/>
      <c r="AE44" s="4" t="n"/>
      <c r="AF44" s="4" t="n"/>
      <c r="AG44" s="4" t="n"/>
      <c r="AH44" s="3" t="n"/>
    </row>
    <row r="45" ht="32" customHeight="1">
      <c r="A45" s="2" t="n"/>
      <c r="B45" s="2" t="n"/>
      <c r="C45" s="2" t="n"/>
      <c r="D45" s="2" t="n"/>
      <c r="E45" s="3" t="n"/>
      <c r="F45" s="2" t="n"/>
      <c r="G45" s="2" t="n"/>
      <c r="H45" s="4" t="n"/>
      <c r="I45" s="4" t="n"/>
      <c r="J45" s="4" t="n"/>
      <c r="K45" s="4" t="n"/>
      <c r="L45" s="2" t="n"/>
      <c r="M45" s="4" t="n"/>
      <c r="N45" s="4" t="n"/>
      <c r="O45" s="4" t="n"/>
      <c r="P45" s="2" t="n"/>
      <c r="Q45" s="4" t="n"/>
      <c r="R45" s="4" t="n"/>
      <c r="S45" s="3" t="n"/>
      <c r="T45" s="3" t="n"/>
      <c r="U45" s="28" t="n"/>
      <c r="V45" s="28" t="n"/>
      <c r="W45" s="28" t="n"/>
      <c r="X45" s="28" t="n"/>
      <c r="Y45" s="33">
        <f>IF($A45="","",IFERROR(IF($U45&gt;0,$V45*12/$U45,0),0))</f>
        <v/>
      </c>
      <c r="Z45" s="30" t="n"/>
      <c r="AA45" s="34">
        <f>IF($A45="","",IFERROR(IF($C45="Venta",$U45*$Z45,$V45*$Z45),0))</f>
        <v/>
      </c>
      <c r="AB45" s="32" t="n"/>
      <c r="AC45" s="32" t="n"/>
      <c r="AD45" s="2" t="n"/>
      <c r="AE45" s="4" t="n"/>
      <c r="AF45" s="4" t="n"/>
      <c r="AG45" s="4" t="n"/>
      <c r="AH45" s="3" t="n"/>
    </row>
    <row r="46" ht="32" customHeight="1">
      <c r="A46" s="2" t="n"/>
      <c r="B46" s="2" t="n"/>
      <c r="C46" s="2" t="n"/>
      <c r="D46" s="2" t="n"/>
      <c r="E46" s="3" t="n"/>
      <c r="F46" s="2" t="n"/>
      <c r="G46" s="2" t="n"/>
      <c r="H46" s="4" t="n"/>
      <c r="I46" s="4" t="n"/>
      <c r="J46" s="4" t="n"/>
      <c r="K46" s="4" t="n"/>
      <c r="L46" s="2" t="n"/>
      <c r="M46" s="4" t="n"/>
      <c r="N46" s="4" t="n"/>
      <c r="O46" s="4" t="n"/>
      <c r="P46" s="2" t="n"/>
      <c r="Q46" s="4" t="n"/>
      <c r="R46" s="4" t="n"/>
      <c r="S46" s="3" t="n"/>
      <c r="T46" s="3" t="n"/>
      <c r="U46" s="28" t="n"/>
      <c r="V46" s="28" t="n"/>
      <c r="W46" s="28" t="n"/>
      <c r="X46" s="28" t="n"/>
      <c r="Y46" s="29">
        <f>IF($A46="","",IFERROR(IF($U46&gt;0,$V46*12/$U46,0),0))</f>
        <v/>
      </c>
      <c r="Z46" s="30" t="n"/>
      <c r="AA46" s="31">
        <f>IF($A46="","",IFERROR(IF($C46="Venta",$U46*$Z46,$V46*$Z46),0))</f>
        <v/>
      </c>
      <c r="AB46" s="32" t="n"/>
      <c r="AC46" s="32" t="n"/>
      <c r="AD46" s="2" t="n"/>
      <c r="AE46" s="4" t="n"/>
      <c r="AF46" s="4" t="n"/>
      <c r="AG46" s="4" t="n"/>
      <c r="AH46" s="3" t="n"/>
    </row>
    <row r="47" ht="32" customHeight="1">
      <c r="A47" s="2" t="n"/>
      <c r="B47" s="2" t="n"/>
      <c r="C47" s="2" t="n"/>
      <c r="D47" s="2" t="n"/>
      <c r="E47" s="3" t="n"/>
      <c r="F47" s="2" t="n"/>
      <c r="G47" s="2" t="n"/>
      <c r="H47" s="4" t="n"/>
      <c r="I47" s="4" t="n"/>
      <c r="J47" s="4" t="n"/>
      <c r="K47" s="4" t="n"/>
      <c r="L47" s="2" t="n"/>
      <c r="M47" s="4" t="n"/>
      <c r="N47" s="4" t="n"/>
      <c r="O47" s="4" t="n"/>
      <c r="P47" s="2" t="n"/>
      <c r="Q47" s="4" t="n"/>
      <c r="R47" s="4" t="n"/>
      <c r="S47" s="3" t="n"/>
      <c r="T47" s="3" t="n"/>
      <c r="U47" s="28" t="n"/>
      <c r="V47" s="28" t="n"/>
      <c r="W47" s="28" t="n"/>
      <c r="X47" s="28" t="n"/>
      <c r="Y47" s="33">
        <f>IF($A47="","",IFERROR(IF($U47&gt;0,$V47*12/$U47,0),0))</f>
        <v/>
      </c>
      <c r="Z47" s="30" t="n"/>
      <c r="AA47" s="34">
        <f>IF($A47="","",IFERROR(IF($C47="Venta",$U47*$Z47,$V47*$Z47),0))</f>
        <v/>
      </c>
      <c r="AB47" s="32" t="n"/>
      <c r="AC47" s="32" t="n"/>
      <c r="AD47" s="2" t="n"/>
      <c r="AE47" s="4" t="n"/>
      <c r="AF47" s="4" t="n"/>
      <c r="AG47" s="4" t="n"/>
      <c r="AH47" s="3" t="n"/>
    </row>
    <row r="48" ht="32" customHeight="1">
      <c r="A48" s="2" t="n"/>
      <c r="B48" s="2" t="n"/>
      <c r="C48" s="2" t="n"/>
      <c r="D48" s="2" t="n"/>
      <c r="E48" s="3" t="n"/>
      <c r="F48" s="2" t="n"/>
      <c r="G48" s="2" t="n"/>
      <c r="H48" s="4" t="n"/>
      <c r="I48" s="4" t="n"/>
      <c r="J48" s="4" t="n"/>
      <c r="K48" s="4" t="n"/>
      <c r="L48" s="2" t="n"/>
      <c r="M48" s="4" t="n"/>
      <c r="N48" s="4" t="n"/>
      <c r="O48" s="4" t="n"/>
      <c r="P48" s="2" t="n"/>
      <c r="Q48" s="4" t="n"/>
      <c r="R48" s="4" t="n"/>
      <c r="S48" s="3" t="n"/>
      <c r="T48" s="3" t="n"/>
      <c r="U48" s="28" t="n"/>
      <c r="V48" s="28" t="n"/>
      <c r="W48" s="28" t="n"/>
      <c r="X48" s="28" t="n"/>
      <c r="Y48" s="29">
        <f>IF($A48="","",IFERROR(IF($U48&gt;0,$V48*12/$U48,0),0))</f>
        <v/>
      </c>
      <c r="Z48" s="30" t="n"/>
      <c r="AA48" s="31">
        <f>IF($A48="","",IFERROR(IF($C48="Venta",$U48*$Z48,$V48*$Z48),0))</f>
        <v/>
      </c>
      <c r="AB48" s="32" t="n"/>
      <c r="AC48" s="32" t="n"/>
      <c r="AD48" s="2" t="n"/>
      <c r="AE48" s="4" t="n"/>
      <c r="AF48" s="4" t="n"/>
      <c r="AG48" s="4" t="n"/>
      <c r="AH48" s="3" t="n"/>
    </row>
    <row r="49" ht="32" customHeight="1">
      <c r="A49" s="2" t="n"/>
      <c r="B49" s="2" t="n"/>
      <c r="C49" s="2" t="n"/>
      <c r="D49" s="2" t="n"/>
      <c r="E49" s="3" t="n"/>
      <c r="F49" s="2" t="n"/>
      <c r="G49" s="2" t="n"/>
      <c r="H49" s="4" t="n"/>
      <c r="I49" s="4" t="n"/>
      <c r="J49" s="4" t="n"/>
      <c r="K49" s="4" t="n"/>
      <c r="L49" s="2" t="n"/>
      <c r="M49" s="4" t="n"/>
      <c r="N49" s="4" t="n"/>
      <c r="O49" s="4" t="n"/>
      <c r="P49" s="2" t="n"/>
      <c r="Q49" s="4" t="n"/>
      <c r="R49" s="4" t="n"/>
      <c r="S49" s="3" t="n"/>
      <c r="T49" s="3" t="n"/>
      <c r="U49" s="28" t="n"/>
      <c r="V49" s="28" t="n"/>
      <c r="W49" s="28" t="n"/>
      <c r="X49" s="28" t="n"/>
      <c r="Y49" s="33">
        <f>IF($A49="","",IFERROR(IF($U49&gt;0,$V49*12/$U49,0),0))</f>
        <v/>
      </c>
      <c r="Z49" s="30" t="n"/>
      <c r="AA49" s="34">
        <f>IF($A49="","",IFERROR(IF($C49="Venta",$U49*$Z49,$V49*$Z49),0))</f>
        <v/>
      </c>
      <c r="AB49" s="32" t="n"/>
      <c r="AC49" s="32" t="n"/>
      <c r="AD49" s="2" t="n"/>
      <c r="AE49" s="4" t="n"/>
      <c r="AF49" s="4" t="n"/>
      <c r="AG49" s="4" t="n"/>
      <c r="AH49" s="3" t="n"/>
    </row>
    <row r="50" ht="32" customHeight="1">
      <c r="A50" s="2" t="n"/>
      <c r="B50" s="2" t="n"/>
      <c r="C50" s="2" t="n"/>
      <c r="D50" s="2" t="n"/>
      <c r="E50" s="3" t="n"/>
      <c r="F50" s="2" t="n"/>
      <c r="G50" s="2" t="n"/>
      <c r="H50" s="4" t="n"/>
      <c r="I50" s="4" t="n"/>
      <c r="J50" s="4" t="n"/>
      <c r="K50" s="4" t="n"/>
      <c r="L50" s="2" t="n"/>
      <c r="M50" s="4" t="n"/>
      <c r="N50" s="4" t="n"/>
      <c r="O50" s="4" t="n"/>
      <c r="P50" s="2" t="n"/>
      <c r="Q50" s="4" t="n"/>
      <c r="R50" s="4" t="n"/>
      <c r="S50" s="3" t="n"/>
      <c r="T50" s="3" t="n"/>
      <c r="U50" s="28" t="n"/>
      <c r="V50" s="28" t="n"/>
      <c r="W50" s="28" t="n"/>
      <c r="X50" s="28" t="n"/>
      <c r="Y50" s="29">
        <f>IF($A50="","",IFERROR(IF($U50&gt;0,$V50*12/$U50,0),0))</f>
        <v/>
      </c>
      <c r="Z50" s="30" t="n"/>
      <c r="AA50" s="31">
        <f>IF($A50="","",IFERROR(IF($C50="Venta",$U50*$Z50,$V50*$Z50),0))</f>
        <v/>
      </c>
      <c r="AB50" s="32" t="n"/>
      <c r="AC50" s="32" t="n"/>
      <c r="AD50" s="2" t="n"/>
      <c r="AE50" s="4" t="n"/>
      <c r="AF50" s="4" t="n"/>
      <c r="AG50" s="4" t="n"/>
      <c r="AH50" s="3" t="n"/>
    </row>
    <row r="51" ht="32" customHeight="1">
      <c r="A51" s="2" t="n"/>
      <c r="B51" s="2" t="n"/>
      <c r="C51" s="2" t="n"/>
      <c r="D51" s="2" t="n"/>
      <c r="E51" s="3" t="n"/>
      <c r="F51" s="2" t="n"/>
      <c r="G51" s="2" t="n"/>
      <c r="H51" s="4" t="n"/>
      <c r="I51" s="4" t="n"/>
      <c r="J51" s="4" t="n"/>
      <c r="K51" s="4" t="n"/>
      <c r="L51" s="2" t="n"/>
      <c r="M51" s="4" t="n"/>
      <c r="N51" s="4" t="n"/>
      <c r="O51" s="4" t="n"/>
      <c r="P51" s="2" t="n"/>
      <c r="Q51" s="4" t="n"/>
      <c r="R51" s="4" t="n"/>
      <c r="S51" s="3" t="n"/>
      <c r="T51" s="3" t="n"/>
      <c r="U51" s="28" t="n"/>
      <c r="V51" s="28" t="n"/>
      <c r="W51" s="28" t="n"/>
      <c r="X51" s="28" t="n"/>
      <c r="Y51" s="33">
        <f>IF($A51="","",IFERROR(IF($U51&gt;0,$V51*12/$U51,0),0))</f>
        <v/>
      </c>
      <c r="Z51" s="30" t="n"/>
      <c r="AA51" s="34">
        <f>IF($A51="","",IFERROR(IF($C51="Venta",$U51*$Z51,$V51*$Z51),0))</f>
        <v/>
      </c>
      <c r="AB51" s="32" t="n"/>
      <c r="AC51" s="32" t="n"/>
      <c r="AD51" s="2" t="n"/>
      <c r="AE51" s="4" t="n"/>
      <c r="AF51" s="4" t="n"/>
      <c r="AG51" s="4" t="n"/>
      <c r="AH51" s="3" t="n"/>
    </row>
    <row r="52" ht="32" customHeight="1">
      <c r="A52" s="2" t="n"/>
      <c r="B52" s="2" t="n"/>
      <c r="C52" s="2" t="n"/>
      <c r="D52" s="2" t="n"/>
      <c r="E52" s="3" t="n"/>
      <c r="F52" s="2" t="n"/>
      <c r="G52" s="2" t="n"/>
      <c r="H52" s="4" t="n"/>
      <c r="I52" s="4" t="n"/>
      <c r="J52" s="4" t="n"/>
      <c r="K52" s="4" t="n"/>
      <c r="L52" s="2" t="n"/>
      <c r="M52" s="4" t="n"/>
      <c r="N52" s="4" t="n"/>
      <c r="O52" s="4" t="n"/>
      <c r="P52" s="2" t="n"/>
      <c r="Q52" s="4" t="n"/>
      <c r="R52" s="4" t="n"/>
      <c r="S52" s="3" t="n"/>
      <c r="T52" s="3" t="n"/>
      <c r="U52" s="28" t="n"/>
      <c r="V52" s="28" t="n"/>
      <c r="W52" s="28" t="n"/>
      <c r="X52" s="28" t="n"/>
      <c r="Y52" s="29">
        <f>IF($A52="","",IFERROR(IF($U52&gt;0,$V52*12/$U52,0),0))</f>
        <v/>
      </c>
      <c r="Z52" s="30" t="n"/>
      <c r="AA52" s="31">
        <f>IF($A52="","",IFERROR(IF($C52="Venta",$U52*$Z52,$V52*$Z52),0))</f>
        <v/>
      </c>
      <c r="AB52" s="32" t="n"/>
      <c r="AC52" s="32" t="n"/>
      <c r="AD52" s="2" t="n"/>
      <c r="AE52" s="4" t="n"/>
      <c r="AF52" s="4" t="n"/>
      <c r="AG52" s="4" t="n"/>
      <c r="AH52" s="3" t="n"/>
    </row>
    <row r="53" ht="32" customHeight="1">
      <c r="A53" s="2" t="n"/>
      <c r="B53" s="2" t="n"/>
      <c r="C53" s="2" t="n"/>
      <c r="D53" s="2" t="n"/>
      <c r="E53" s="3" t="n"/>
      <c r="F53" s="2" t="n"/>
      <c r="G53" s="2" t="n"/>
      <c r="H53" s="4" t="n"/>
      <c r="I53" s="4" t="n"/>
      <c r="J53" s="4" t="n"/>
      <c r="K53" s="4" t="n"/>
      <c r="L53" s="2" t="n"/>
      <c r="M53" s="4" t="n"/>
      <c r="N53" s="4" t="n"/>
      <c r="O53" s="4" t="n"/>
      <c r="P53" s="2" t="n"/>
      <c r="Q53" s="4" t="n"/>
      <c r="R53" s="4" t="n"/>
      <c r="S53" s="3" t="n"/>
      <c r="T53" s="3" t="n"/>
      <c r="U53" s="28" t="n"/>
      <c r="V53" s="28" t="n"/>
      <c r="W53" s="28" t="n"/>
      <c r="X53" s="28" t="n"/>
      <c r="Y53" s="33">
        <f>IF($A53="","",IFERROR(IF($U53&gt;0,$V53*12/$U53,0),0))</f>
        <v/>
      </c>
      <c r="Z53" s="30" t="n"/>
      <c r="AA53" s="34">
        <f>IF($A53="","",IFERROR(IF($C53="Venta",$U53*$Z53,$V53*$Z53),0))</f>
        <v/>
      </c>
      <c r="AB53" s="32" t="n"/>
      <c r="AC53" s="32" t="n"/>
      <c r="AD53" s="2" t="n"/>
      <c r="AE53" s="4" t="n"/>
      <c r="AF53" s="4" t="n"/>
      <c r="AG53" s="4" t="n"/>
      <c r="AH53" s="3" t="n"/>
    </row>
    <row r="54" ht="32" customHeight="1">
      <c r="A54" s="2" t="n"/>
      <c r="B54" s="2" t="n"/>
      <c r="C54" s="2" t="n"/>
      <c r="D54" s="2" t="n"/>
      <c r="E54" s="3" t="n"/>
      <c r="F54" s="2" t="n"/>
      <c r="G54" s="2" t="n"/>
      <c r="H54" s="4" t="n"/>
      <c r="I54" s="4" t="n"/>
      <c r="J54" s="4" t="n"/>
      <c r="K54" s="4" t="n"/>
      <c r="L54" s="2" t="n"/>
      <c r="M54" s="4" t="n"/>
      <c r="N54" s="4" t="n"/>
      <c r="O54" s="4" t="n"/>
      <c r="P54" s="2" t="n"/>
      <c r="Q54" s="4" t="n"/>
      <c r="R54" s="4" t="n"/>
      <c r="S54" s="3" t="n"/>
      <c r="T54" s="3" t="n"/>
      <c r="U54" s="28" t="n"/>
      <c r="V54" s="28" t="n"/>
      <c r="W54" s="28" t="n"/>
      <c r="X54" s="28" t="n"/>
      <c r="Y54" s="29">
        <f>IF($A54="","",IFERROR(IF($U54&gt;0,$V54*12/$U54,0),0))</f>
        <v/>
      </c>
      <c r="Z54" s="30" t="n"/>
      <c r="AA54" s="31">
        <f>IF($A54="","",IFERROR(IF($C54="Venta",$U54*$Z54,$V54*$Z54),0))</f>
        <v/>
      </c>
      <c r="AB54" s="32" t="n"/>
      <c r="AC54" s="32" t="n"/>
      <c r="AD54" s="2" t="n"/>
      <c r="AE54" s="4" t="n"/>
      <c r="AF54" s="4" t="n"/>
      <c r="AG54" s="4" t="n"/>
      <c r="AH54" s="3" t="n"/>
    </row>
    <row r="55" ht="32" customHeight="1">
      <c r="A55" s="2" t="n"/>
      <c r="B55" s="2" t="n"/>
      <c r="C55" s="2" t="n"/>
      <c r="D55" s="2" t="n"/>
      <c r="E55" s="3" t="n"/>
      <c r="F55" s="2" t="n"/>
      <c r="G55" s="2" t="n"/>
      <c r="H55" s="4" t="n"/>
      <c r="I55" s="4" t="n"/>
      <c r="J55" s="4" t="n"/>
      <c r="K55" s="4" t="n"/>
      <c r="L55" s="2" t="n"/>
      <c r="M55" s="4" t="n"/>
      <c r="N55" s="4" t="n"/>
      <c r="O55" s="4" t="n"/>
      <c r="P55" s="2" t="n"/>
      <c r="Q55" s="4" t="n"/>
      <c r="R55" s="4" t="n"/>
      <c r="S55" s="3" t="n"/>
      <c r="T55" s="3" t="n"/>
      <c r="U55" s="28" t="n"/>
      <c r="V55" s="28" t="n"/>
      <c r="W55" s="28" t="n"/>
      <c r="X55" s="28" t="n"/>
      <c r="Y55" s="33">
        <f>IF($A55="","",IFERROR(IF($U55&gt;0,$V55*12/$U55,0),0))</f>
        <v/>
      </c>
      <c r="Z55" s="30" t="n"/>
      <c r="AA55" s="34">
        <f>IF($A55="","",IFERROR(IF($C55="Venta",$U55*$Z55,$V55*$Z55),0))</f>
        <v/>
      </c>
      <c r="AB55" s="32" t="n"/>
      <c r="AC55" s="32" t="n"/>
      <c r="AD55" s="2" t="n"/>
      <c r="AE55" s="4" t="n"/>
      <c r="AF55" s="4" t="n"/>
      <c r="AG55" s="4" t="n"/>
      <c r="AH55" s="3" t="n"/>
    </row>
    <row r="56" ht="32" customHeight="1">
      <c r="A56" s="2" t="n"/>
      <c r="B56" s="2" t="n"/>
      <c r="C56" s="2" t="n"/>
      <c r="D56" s="2" t="n"/>
      <c r="E56" s="3" t="n"/>
      <c r="F56" s="2" t="n"/>
      <c r="G56" s="2" t="n"/>
      <c r="H56" s="4" t="n"/>
      <c r="I56" s="4" t="n"/>
      <c r="J56" s="4" t="n"/>
      <c r="K56" s="4" t="n"/>
      <c r="L56" s="2" t="n"/>
      <c r="M56" s="4" t="n"/>
      <c r="N56" s="4" t="n"/>
      <c r="O56" s="4" t="n"/>
      <c r="P56" s="2" t="n"/>
      <c r="Q56" s="4" t="n"/>
      <c r="R56" s="4" t="n"/>
      <c r="S56" s="3" t="n"/>
      <c r="T56" s="3" t="n"/>
      <c r="U56" s="28" t="n"/>
      <c r="V56" s="28" t="n"/>
      <c r="W56" s="28" t="n"/>
      <c r="X56" s="28" t="n"/>
      <c r="Y56" s="29">
        <f>IF($A56="","",IFERROR(IF($U56&gt;0,$V56*12/$U56,0),0))</f>
        <v/>
      </c>
      <c r="Z56" s="30" t="n"/>
      <c r="AA56" s="31">
        <f>IF($A56="","",IFERROR(IF($C56="Venta",$U56*$Z56,$V56*$Z56),0))</f>
        <v/>
      </c>
      <c r="AB56" s="32" t="n"/>
      <c r="AC56" s="32" t="n"/>
      <c r="AD56" s="2" t="n"/>
      <c r="AE56" s="4" t="n"/>
      <c r="AF56" s="4" t="n"/>
      <c r="AG56" s="4" t="n"/>
      <c r="AH56" s="3" t="n"/>
    </row>
    <row r="57" ht="32" customHeight="1">
      <c r="A57" s="2" t="n"/>
      <c r="B57" s="2" t="n"/>
      <c r="C57" s="2" t="n"/>
      <c r="D57" s="2" t="n"/>
      <c r="E57" s="3" t="n"/>
      <c r="F57" s="2" t="n"/>
      <c r="G57" s="2" t="n"/>
      <c r="H57" s="4" t="n"/>
      <c r="I57" s="4" t="n"/>
      <c r="J57" s="4" t="n"/>
      <c r="K57" s="4" t="n"/>
      <c r="L57" s="2" t="n"/>
      <c r="M57" s="4" t="n"/>
      <c r="N57" s="4" t="n"/>
      <c r="O57" s="4" t="n"/>
      <c r="P57" s="2" t="n"/>
      <c r="Q57" s="4" t="n"/>
      <c r="R57" s="4" t="n"/>
      <c r="S57" s="3" t="n"/>
      <c r="T57" s="3" t="n"/>
      <c r="U57" s="28" t="n"/>
      <c r="V57" s="28" t="n"/>
      <c r="W57" s="28" t="n"/>
      <c r="X57" s="28" t="n"/>
      <c r="Y57" s="33">
        <f>IF($A57="","",IFERROR(IF($U57&gt;0,$V57*12/$U57,0),0))</f>
        <v/>
      </c>
      <c r="Z57" s="30" t="n"/>
      <c r="AA57" s="34">
        <f>IF($A57="","",IFERROR(IF($C57="Venta",$U57*$Z57,$V57*$Z57),0))</f>
        <v/>
      </c>
      <c r="AB57" s="32" t="n"/>
      <c r="AC57" s="32" t="n"/>
      <c r="AD57" s="2" t="n"/>
      <c r="AE57" s="4" t="n"/>
      <c r="AF57" s="4" t="n"/>
      <c r="AG57" s="4" t="n"/>
      <c r="AH57" s="3" t="n"/>
    </row>
    <row r="58" ht="32" customHeight="1">
      <c r="A58" s="2" t="n"/>
      <c r="B58" s="2" t="n"/>
      <c r="C58" s="2" t="n"/>
      <c r="D58" s="2" t="n"/>
      <c r="E58" s="3" t="n"/>
      <c r="F58" s="2" t="n"/>
      <c r="G58" s="2" t="n"/>
      <c r="H58" s="4" t="n"/>
      <c r="I58" s="4" t="n"/>
      <c r="J58" s="4" t="n"/>
      <c r="K58" s="4" t="n"/>
      <c r="L58" s="2" t="n"/>
      <c r="M58" s="4" t="n"/>
      <c r="N58" s="4" t="n"/>
      <c r="O58" s="4" t="n"/>
      <c r="P58" s="2" t="n"/>
      <c r="Q58" s="4" t="n"/>
      <c r="R58" s="4" t="n"/>
      <c r="S58" s="3" t="n"/>
      <c r="T58" s="3" t="n"/>
      <c r="U58" s="28" t="n"/>
      <c r="V58" s="28" t="n"/>
      <c r="W58" s="28" t="n"/>
      <c r="X58" s="28" t="n"/>
      <c r="Y58" s="29">
        <f>IF($A58="","",IFERROR(IF($U58&gt;0,$V58*12/$U58,0),0))</f>
        <v/>
      </c>
      <c r="Z58" s="30" t="n"/>
      <c r="AA58" s="31">
        <f>IF($A58="","",IFERROR(IF($C58="Venta",$U58*$Z58,$V58*$Z58),0))</f>
        <v/>
      </c>
      <c r="AB58" s="32" t="n"/>
      <c r="AC58" s="32" t="n"/>
      <c r="AD58" s="2" t="n"/>
      <c r="AE58" s="4" t="n"/>
      <c r="AF58" s="4" t="n"/>
      <c r="AG58" s="4" t="n"/>
      <c r="AH58" s="3" t="n"/>
    </row>
    <row r="59" ht="32" customHeight="1">
      <c r="A59" s="2" t="n"/>
      <c r="B59" s="2" t="n"/>
      <c r="C59" s="2" t="n"/>
      <c r="D59" s="2" t="n"/>
      <c r="E59" s="3" t="n"/>
      <c r="F59" s="2" t="n"/>
      <c r="G59" s="2" t="n"/>
      <c r="H59" s="4" t="n"/>
      <c r="I59" s="4" t="n"/>
      <c r="J59" s="4" t="n"/>
      <c r="K59" s="4" t="n"/>
      <c r="L59" s="2" t="n"/>
      <c r="M59" s="4" t="n"/>
      <c r="N59" s="4" t="n"/>
      <c r="O59" s="4" t="n"/>
      <c r="P59" s="2" t="n"/>
      <c r="Q59" s="4" t="n"/>
      <c r="R59" s="4" t="n"/>
      <c r="S59" s="3" t="n"/>
      <c r="T59" s="3" t="n"/>
      <c r="U59" s="28" t="n"/>
      <c r="V59" s="28" t="n"/>
      <c r="W59" s="28" t="n"/>
      <c r="X59" s="28" t="n"/>
      <c r="Y59" s="33">
        <f>IF($A59="","",IFERROR(IF($U59&gt;0,$V59*12/$U59,0),0))</f>
        <v/>
      </c>
      <c r="Z59" s="30" t="n"/>
      <c r="AA59" s="34">
        <f>IF($A59="","",IFERROR(IF($C59="Venta",$U59*$Z59,$V59*$Z59),0))</f>
        <v/>
      </c>
      <c r="AB59" s="32" t="n"/>
      <c r="AC59" s="32" t="n"/>
      <c r="AD59" s="2" t="n"/>
      <c r="AE59" s="4" t="n"/>
      <c r="AF59" s="4" t="n"/>
      <c r="AG59" s="4" t="n"/>
      <c r="AH59" s="3" t="n"/>
    </row>
    <row r="60" ht="32" customHeight="1">
      <c r="A60" s="2" t="n"/>
      <c r="B60" s="2" t="n"/>
      <c r="C60" s="2" t="n"/>
      <c r="D60" s="2" t="n"/>
      <c r="E60" s="3" t="n"/>
      <c r="F60" s="2" t="n"/>
      <c r="G60" s="2" t="n"/>
      <c r="H60" s="4" t="n"/>
      <c r="I60" s="4" t="n"/>
      <c r="J60" s="4" t="n"/>
      <c r="K60" s="4" t="n"/>
      <c r="L60" s="2" t="n"/>
      <c r="M60" s="4" t="n"/>
      <c r="N60" s="4" t="n"/>
      <c r="O60" s="4" t="n"/>
      <c r="P60" s="2" t="n"/>
      <c r="Q60" s="4" t="n"/>
      <c r="R60" s="4" t="n"/>
      <c r="S60" s="3" t="n"/>
      <c r="T60" s="3" t="n"/>
      <c r="U60" s="28" t="n"/>
      <c r="V60" s="28" t="n"/>
      <c r="W60" s="28" t="n"/>
      <c r="X60" s="28" t="n"/>
      <c r="Y60" s="29">
        <f>IF($A60="","",IFERROR(IF($U60&gt;0,$V60*12/$U60,0),0))</f>
        <v/>
      </c>
      <c r="Z60" s="30" t="n"/>
      <c r="AA60" s="31">
        <f>IF($A60="","",IFERROR(IF($C60="Venta",$U60*$Z60,$V60*$Z60),0))</f>
        <v/>
      </c>
      <c r="AB60" s="32" t="n"/>
      <c r="AC60" s="32" t="n"/>
      <c r="AD60" s="2" t="n"/>
      <c r="AE60" s="4" t="n"/>
      <c r="AF60" s="4" t="n"/>
      <c r="AG60" s="4" t="n"/>
      <c r="AH60" s="3" t="n"/>
    </row>
    <row r="61" ht="32" customHeight="1">
      <c r="A61" s="2" t="n"/>
      <c r="B61" s="2" t="n"/>
      <c r="C61" s="2" t="n"/>
      <c r="D61" s="2" t="n"/>
      <c r="E61" s="3" t="n"/>
      <c r="F61" s="2" t="n"/>
      <c r="G61" s="2" t="n"/>
      <c r="H61" s="4" t="n"/>
      <c r="I61" s="4" t="n"/>
      <c r="J61" s="4" t="n"/>
      <c r="K61" s="4" t="n"/>
      <c r="L61" s="2" t="n"/>
      <c r="M61" s="4" t="n"/>
      <c r="N61" s="4" t="n"/>
      <c r="O61" s="4" t="n"/>
      <c r="P61" s="2" t="n"/>
      <c r="Q61" s="4" t="n"/>
      <c r="R61" s="4" t="n"/>
      <c r="S61" s="3" t="n"/>
      <c r="T61" s="3" t="n"/>
      <c r="U61" s="28" t="n"/>
      <c r="V61" s="28" t="n"/>
      <c r="W61" s="28" t="n"/>
      <c r="X61" s="28" t="n"/>
      <c r="Y61" s="33">
        <f>IF($A61="","",IFERROR(IF($U61&gt;0,$V61*12/$U61,0),0))</f>
        <v/>
      </c>
      <c r="Z61" s="30" t="n"/>
      <c r="AA61" s="34">
        <f>IF($A61="","",IFERROR(IF($C61="Venta",$U61*$Z61,$V61*$Z61),0))</f>
        <v/>
      </c>
      <c r="AB61" s="32" t="n"/>
      <c r="AC61" s="32" t="n"/>
      <c r="AD61" s="2" t="n"/>
      <c r="AE61" s="4" t="n"/>
      <c r="AF61" s="4" t="n"/>
      <c r="AG61" s="4" t="n"/>
      <c r="AH61" s="3" t="n"/>
    </row>
    <row r="62" ht="32" customHeight="1">
      <c r="A62" s="2" t="n"/>
      <c r="B62" s="2" t="n"/>
      <c r="C62" s="2" t="n"/>
      <c r="D62" s="2" t="n"/>
      <c r="E62" s="3" t="n"/>
      <c r="F62" s="2" t="n"/>
      <c r="G62" s="2" t="n"/>
      <c r="H62" s="4" t="n"/>
      <c r="I62" s="4" t="n"/>
      <c r="J62" s="4" t="n"/>
      <c r="K62" s="4" t="n"/>
      <c r="L62" s="2" t="n"/>
      <c r="M62" s="4" t="n"/>
      <c r="N62" s="4" t="n"/>
      <c r="O62" s="4" t="n"/>
      <c r="P62" s="2" t="n"/>
      <c r="Q62" s="4" t="n"/>
      <c r="R62" s="4" t="n"/>
      <c r="S62" s="3" t="n"/>
      <c r="T62" s="3" t="n"/>
      <c r="U62" s="28" t="n"/>
      <c r="V62" s="28" t="n"/>
      <c r="W62" s="28" t="n"/>
      <c r="X62" s="28" t="n"/>
      <c r="Y62" s="29">
        <f>IF($A62="","",IFERROR(IF($U62&gt;0,$V62*12/$U62,0),0))</f>
        <v/>
      </c>
      <c r="Z62" s="30" t="n"/>
      <c r="AA62" s="31">
        <f>IF($A62="","",IFERROR(IF($C62="Venta",$U62*$Z62,$V62*$Z62),0))</f>
        <v/>
      </c>
      <c r="AB62" s="32" t="n"/>
      <c r="AC62" s="32" t="n"/>
      <c r="AD62" s="2" t="n"/>
      <c r="AE62" s="4" t="n"/>
      <c r="AF62" s="4" t="n"/>
      <c r="AG62" s="4" t="n"/>
      <c r="AH62" s="3" t="n"/>
    </row>
    <row r="63" ht="32" customHeight="1">
      <c r="A63" s="2" t="n"/>
      <c r="B63" s="2" t="n"/>
      <c r="C63" s="2" t="n"/>
      <c r="D63" s="2" t="n"/>
      <c r="E63" s="3" t="n"/>
      <c r="F63" s="2" t="n"/>
      <c r="G63" s="2" t="n"/>
      <c r="H63" s="4" t="n"/>
      <c r="I63" s="4" t="n"/>
      <c r="J63" s="4" t="n"/>
      <c r="K63" s="4" t="n"/>
      <c r="L63" s="2" t="n"/>
      <c r="M63" s="4" t="n"/>
      <c r="N63" s="4" t="n"/>
      <c r="O63" s="4" t="n"/>
      <c r="P63" s="2" t="n"/>
      <c r="Q63" s="4" t="n"/>
      <c r="R63" s="4" t="n"/>
      <c r="S63" s="3" t="n"/>
      <c r="T63" s="3" t="n"/>
      <c r="U63" s="28" t="n"/>
      <c r="V63" s="28" t="n"/>
      <c r="W63" s="28" t="n"/>
      <c r="X63" s="28" t="n"/>
      <c r="Y63" s="33">
        <f>IF($A63="","",IFERROR(IF($U63&gt;0,$V63*12/$U63,0),0))</f>
        <v/>
      </c>
      <c r="Z63" s="30" t="n"/>
      <c r="AA63" s="34">
        <f>IF($A63="","",IFERROR(IF($C63="Venta",$U63*$Z63,$V63*$Z63),0))</f>
        <v/>
      </c>
      <c r="AB63" s="32" t="n"/>
      <c r="AC63" s="32" t="n"/>
      <c r="AD63" s="2" t="n"/>
      <c r="AE63" s="4" t="n"/>
      <c r="AF63" s="4" t="n"/>
      <c r="AG63" s="4" t="n"/>
      <c r="AH63" s="3" t="n"/>
    </row>
    <row r="64" ht="32" customHeight="1">
      <c r="A64" s="2" t="n"/>
      <c r="B64" s="2" t="n"/>
      <c r="C64" s="2" t="n"/>
      <c r="D64" s="2" t="n"/>
      <c r="E64" s="3" t="n"/>
      <c r="F64" s="2" t="n"/>
      <c r="G64" s="2" t="n"/>
      <c r="H64" s="4" t="n"/>
      <c r="I64" s="4" t="n"/>
      <c r="J64" s="4" t="n"/>
      <c r="K64" s="4" t="n"/>
      <c r="L64" s="2" t="n"/>
      <c r="M64" s="4" t="n"/>
      <c r="N64" s="4" t="n"/>
      <c r="O64" s="4" t="n"/>
      <c r="P64" s="2" t="n"/>
      <c r="Q64" s="4" t="n"/>
      <c r="R64" s="4" t="n"/>
      <c r="S64" s="3" t="n"/>
      <c r="T64" s="3" t="n"/>
      <c r="U64" s="28" t="n"/>
      <c r="V64" s="28" t="n"/>
      <c r="W64" s="28" t="n"/>
      <c r="X64" s="28" t="n"/>
      <c r="Y64" s="29">
        <f>IF($A64="","",IFERROR(IF($U64&gt;0,$V64*12/$U64,0),0))</f>
        <v/>
      </c>
      <c r="Z64" s="30" t="n"/>
      <c r="AA64" s="31">
        <f>IF($A64="","",IFERROR(IF($C64="Venta",$U64*$Z64,$V64*$Z64),0))</f>
        <v/>
      </c>
      <c r="AB64" s="32" t="n"/>
      <c r="AC64" s="32" t="n"/>
      <c r="AD64" s="2" t="n"/>
      <c r="AE64" s="4" t="n"/>
      <c r="AF64" s="4" t="n"/>
      <c r="AG64" s="4" t="n"/>
      <c r="AH64" s="3" t="n"/>
    </row>
    <row r="65" ht="32" customHeight="1">
      <c r="A65" s="2" t="n"/>
      <c r="B65" s="2" t="n"/>
      <c r="C65" s="2" t="n"/>
      <c r="D65" s="2" t="n"/>
      <c r="E65" s="3" t="n"/>
      <c r="F65" s="2" t="n"/>
      <c r="G65" s="2" t="n"/>
      <c r="H65" s="4" t="n"/>
      <c r="I65" s="4" t="n"/>
      <c r="J65" s="4" t="n"/>
      <c r="K65" s="4" t="n"/>
      <c r="L65" s="2" t="n"/>
      <c r="M65" s="4" t="n"/>
      <c r="N65" s="4" t="n"/>
      <c r="O65" s="4" t="n"/>
      <c r="P65" s="2" t="n"/>
      <c r="Q65" s="4" t="n"/>
      <c r="R65" s="4" t="n"/>
      <c r="S65" s="3" t="n"/>
      <c r="T65" s="3" t="n"/>
      <c r="U65" s="28" t="n"/>
      <c r="V65" s="28" t="n"/>
      <c r="W65" s="28" t="n"/>
      <c r="X65" s="28" t="n"/>
      <c r="Y65" s="33">
        <f>IF($A65="","",IFERROR(IF($U65&gt;0,$V65*12/$U65,0),0))</f>
        <v/>
      </c>
      <c r="Z65" s="30" t="n"/>
      <c r="AA65" s="34">
        <f>IF($A65="","",IFERROR(IF($C65="Venta",$U65*$Z65,$V65*$Z65),0))</f>
        <v/>
      </c>
      <c r="AB65" s="32" t="n"/>
      <c r="AC65" s="32" t="n"/>
      <c r="AD65" s="2" t="n"/>
      <c r="AE65" s="4" t="n"/>
      <c r="AF65" s="4" t="n"/>
      <c r="AG65" s="4" t="n"/>
      <c r="AH65" s="3" t="n"/>
    </row>
    <row r="66" ht="32" customHeight="1">
      <c r="A66" s="2" t="n"/>
      <c r="B66" s="2" t="n"/>
      <c r="C66" s="2" t="n"/>
      <c r="D66" s="2" t="n"/>
      <c r="E66" s="3" t="n"/>
      <c r="F66" s="2" t="n"/>
      <c r="G66" s="2" t="n"/>
      <c r="H66" s="4" t="n"/>
      <c r="I66" s="4" t="n"/>
      <c r="J66" s="4" t="n"/>
      <c r="K66" s="4" t="n"/>
      <c r="L66" s="2" t="n"/>
      <c r="M66" s="4" t="n"/>
      <c r="N66" s="4" t="n"/>
      <c r="O66" s="4" t="n"/>
      <c r="P66" s="2" t="n"/>
      <c r="Q66" s="4" t="n"/>
      <c r="R66" s="4" t="n"/>
      <c r="S66" s="3" t="n"/>
      <c r="T66" s="3" t="n"/>
      <c r="U66" s="28" t="n"/>
      <c r="V66" s="28" t="n"/>
      <c r="W66" s="28" t="n"/>
      <c r="X66" s="28" t="n"/>
      <c r="Y66" s="29">
        <f>IF($A66="","",IFERROR(IF($U66&gt;0,$V66*12/$U66,0),0))</f>
        <v/>
      </c>
      <c r="Z66" s="30" t="n"/>
      <c r="AA66" s="31">
        <f>IF($A66="","",IFERROR(IF($C66="Venta",$U66*$Z66,$V66*$Z66),0))</f>
        <v/>
      </c>
      <c r="AB66" s="32" t="n"/>
      <c r="AC66" s="32" t="n"/>
      <c r="AD66" s="2" t="n"/>
      <c r="AE66" s="4" t="n"/>
      <c r="AF66" s="4" t="n"/>
      <c r="AG66" s="4" t="n"/>
      <c r="AH66" s="3" t="n"/>
    </row>
    <row r="67" ht="32" customHeight="1">
      <c r="A67" s="2" t="n"/>
      <c r="B67" s="2" t="n"/>
      <c r="C67" s="2" t="n"/>
      <c r="D67" s="2" t="n"/>
      <c r="E67" s="3" t="n"/>
      <c r="F67" s="2" t="n"/>
      <c r="G67" s="2" t="n"/>
      <c r="H67" s="4" t="n"/>
      <c r="I67" s="4" t="n"/>
      <c r="J67" s="4" t="n"/>
      <c r="K67" s="4" t="n"/>
      <c r="L67" s="2" t="n"/>
      <c r="M67" s="4" t="n"/>
      <c r="N67" s="4" t="n"/>
      <c r="O67" s="4" t="n"/>
      <c r="P67" s="2" t="n"/>
      <c r="Q67" s="4" t="n"/>
      <c r="R67" s="4" t="n"/>
      <c r="S67" s="3" t="n"/>
      <c r="T67" s="3" t="n"/>
      <c r="U67" s="28" t="n"/>
      <c r="V67" s="28" t="n"/>
      <c r="W67" s="28" t="n"/>
      <c r="X67" s="28" t="n"/>
      <c r="Y67" s="33">
        <f>IF($A67="","",IFERROR(IF($U67&gt;0,$V67*12/$U67,0),0))</f>
        <v/>
      </c>
      <c r="Z67" s="30" t="n"/>
      <c r="AA67" s="34">
        <f>IF($A67="","",IFERROR(IF($C67="Venta",$U67*$Z67,$V67*$Z67),0))</f>
        <v/>
      </c>
      <c r="AB67" s="32" t="n"/>
      <c r="AC67" s="32" t="n"/>
      <c r="AD67" s="2" t="n"/>
      <c r="AE67" s="4" t="n"/>
      <c r="AF67" s="4" t="n"/>
      <c r="AG67" s="4" t="n"/>
      <c r="AH67" s="3" t="n"/>
    </row>
    <row r="68" ht="32" customHeight="1">
      <c r="A68" s="2" t="n"/>
      <c r="B68" s="2" t="n"/>
      <c r="C68" s="2" t="n"/>
      <c r="D68" s="2" t="n"/>
      <c r="E68" s="3" t="n"/>
      <c r="F68" s="2" t="n"/>
      <c r="G68" s="2" t="n"/>
      <c r="H68" s="4" t="n"/>
      <c r="I68" s="4" t="n"/>
      <c r="J68" s="4" t="n"/>
      <c r="K68" s="4" t="n"/>
      <c r="L68" s="2" t="n"/>
      <c r="M68" s="4" t="n"/>
      <c r="N68" s="4" t="n"/>
      <c r="O68" s="4" t="n"/>
      <c r="P68" s="2" t="n"/>
      <c r="Q68" s="4" t="n"/>
      <c r="R68" s="4" t="n"/>
      <c r="S68" s="3" t="n"/>
      <c r="T68" s="3" t="n"/>
      <c r="U68" s="28" t="n"/>
      <c r="V68" s="28" t="n"/>
      <c r="W68" s="28" t="n"/>
      <c r="X68" s="28" t="n"/>
      <c r="Y68" s="29">
        <f>IF($A68="","",IFERROR(IF($U68&gt;0,$V68*12/$U68,0),0))</f>
        <v/>
      </c>
      <c r="Z68" s="30" t="n"/>
      <c r="AA68" s="31">
        <f>IF($A68="","",IFERROR(IF($C68="Venta",$U68*$Z68,$V68*$Z68),0))</f>
        <v/>
      </c>
      <c r="AB68" s="32" t="n"/>
      <c r="AC68" s="32" t="n"/>
      <c r="AD68" s="2" t="n"/>
      <c r="AE68" s="4" t="n"/>
      <c r="AF68" s="4" t="n"/>
      <c r="AG68" s="4" t="n"/>
      <c r="AH68" s="3" t="n"/>
    </row>
    <row r="69" ht="32" customHeight="1">
      <c r="A69" s="2" t="n"/>
      <c r="B69" s="2" t="n"/>
      <c r="C69" s="2" t="n"/>
      <c r="D69" s="2" t="n"/>
      <c r="E69" s="3" t="n"/>
      <c r="F69" s="2" t="n"/>
      <c r="G69" s="2" t="n"/>
      <c r="H69" s="4" t="n"/>
      <c r="I69" s="4" t="n"/>
      <c r="J69" s="4" t="n"/>
      <c r="K69" s="4" t="n"/>
      <c r="L69" s="2" t="n"/>
      <c r="M69" s="4" t="n"/>
      <c r="N69" s="4" t="n"/>
      <c r="O69" s="4" t="n"/>
      <c r="P69" s="2" t="n"/>
      <c r="Q69" s="4" t="n"/>
      <c r="R69" s="4" t="n"/>
      <c r="S69" s="3" t="n"/>
      <c r="T69" s="3" t="n"/>
      <c r="U69" s="28" t="n"/>
      <c r="V69" s="28" t="n"/>
      <c r="W69" s="28" t="n"/>
      <c r="X69" s="28" t="n"/>
      <c r="Y69" s="33">
        <f>IF($A69="","",IFERROR(IF($U69&gt;0,$V69*12/$U69,0),0))</f>
        <v/>
      </c>
      <c r="Z69" s="30" t="n"/>
      <c r="AA69" s="34">
        <f>IF($A69="","",IFERROR(IF($C69="Venta",$U69*$Z69,$V69*$Z69),0))</f>
        <v/>
      </c>
      <c r="AB69" s="32" t="n"/>
      <c r="AC69" s="32" t="n"/>
      <c r="AD69" s="2" t="n"/>
      <c r="AE69" s="4" t="n"/>
      <c r="AF69" s="4" t="n"/>
      <c r="AG69" s="4" t="n"/>
      <c r="AH69" s="3" t="n"/>
    </row>
    <row r="70" ht="32" customHeight="1">
      <c r="A70" s="2" t="n"/>
      <c r="B70" s="2" t="n"/>
      <c r="C70" s="2" t="n"/>
      <c r="D70" s="2" t="n"/>
      <c r="E70" s="3" t="n"/>
      <c r="F70" s="2" t="n"/>
      <c r="G70" s="2" t="n"/>
      <c r="H70" s="4" t="n"/>
      <c r="I70" s="4" t="n"/>
      <c r="J70" s="4" t="n"/>
      <c r="K70" s="4" t="n"/>
      <c r="L70" s="2" t="n"/>
      <c r="M70" s="4" t="n"/>
      <c r="N70" s="4" t="n"/>
      <c r="O70" s="4" t="n"/>
      <c r="P70" s="2" t="n"/>
      <c r="Q70" s="4" t="n"/>
      <c r="R70" s="4" t="n"/>
      <c r="S70" s="3" t="n"/>
      <c r="T70" s="3" t="n"/>
      <c r="U70" s="28" t="n"/>
      <c r="V70" s="28" t="n"/>
      <c r="W70" s="28" t="n"/>
      <c r="X70" s="28" t="n"/>
      <c r="Y70" s="29">
        <f>IF($A70="","",IFERROR(IF($U70&gt;0,$V70*12/$U70,0),0))</f>
        <v/>
      </c>
      <c r="Z70" s="30" t="n"/>
      <c r="AA70" s="31">
        <f>IF($A70="","",IFERROR(IF($C70="Venta",$U70*$Z70,$V70*$Z70),0))</f>
        <v/>
      </c>
      <c r="AB70" s="32" t="n"/>
      <c r="AC70" s="32" t="n"/>
      <c r="AD70" s="2" t="n"/>
      <c r="AE70" s="4" t="n"/>
      <c r="AF70" s="4" t="n"/>
      <c r="AG70" s="4" t="n"/>
      <c r="AH70" s="3" t="n"/>
    </row>
    <row r="71" ht="32" customHeight="1">
      <c r="A71" s="2" t="n"/>
      <c r="B71" s="2" t="n"/>
      <c r="C71" s="2" t="n"/>
      <c r="D71" s="2" t="n"/>
      <c r="E71" s="3" t="n"/>
      <c r="F71" s="2" t="n"/>
      <c r="G71" s="2" t="n"/>
      <c r="H71" s="4" t="n"/>
      <c r="I71" s="4" t="n"/>
      <c r="J71" s="4" t="n"/>
      <c r="K71" s="4" t="n"/>
      <c r="L71" s="2" t="n"/>
      <c r="M71" s="4" t="n"/>
      <c r="N71" s="4" t="n"/>
      <c r="O71" s="4" t="n"/>
      <c r="P71" s="2" t="n"/>
      <c r="Q71" s="4" t="n"/>
      <c r="R71" s="4" t="n"/>
      <c r="S71" s="3" t="n"/>
      <c r="T71" s="3" t="n"/>
      <c r="U71" s="28" t="n"/>
      <c r="V71" s="28" t="n"/>
      <c r="W71" s="28" t="n"/>
      <c r="X71" s="28" t="n"/>
      <c r="Y71" s="33">
        <f>IF($A71="","",IFERROR(IF($U71&gt;0,$V71*12/$U71,0),0))</f>
        <v/>
      </c>
      <c r="Z71" s="30" t="n"/>
      <c r="AA71" s="34">
        <f>IF($A71="","",IFERROR(IF($C71="Venta",$U71*$Z71,$V71*$Z71),0))</f>
        <v/>
      </c>
      <c r="AB71" s="32" t="n"/>
      <c r="AC71" s="32" t="n"/>
      <c r="AD71" s="2" t="n"/>
      <c r="AE71" s="4" t="n"/>
      <c r="AF71" s="4" t="n"/>
      <c r="AG71" s="4" t="n"/>
      <c r="AH71" s="3" t="n"/>
    </row>
    <row r="72" ht="32" customHeight="1">
      <c r="A72" s="2" t="n"/>
      <c r="B72" s="2" t="n"/>
      <c r="C72" s="2" t="n"/>
      <c r="D72" s="2" t="n"/>
      <c r="E72" s="3" t="n"/>
      <c r="F72" s="2" t="n"/>
      <c r="G72" s="2" t="n"/>
      <c r="H72" s="4" t="n"/>
      <c r="I72" s="4" t="n"/>
      <c r="J72" s="4" t="n"/>
      <c r="K72" s="4" t="n"/>
      <c r="L72" s="2" t="n"/>
      <c r="M72" s="4" t="n"/>
      <c r="N72" s="4" t="n"/>
      <c r="O72" s="4" t="n"/>
      <c r="P72" s="2" t="n"/>
      <c r="Q72" s="4" t="n"/>
      <c r="R72" s="4" t="n"/>
      <c r="S72" s="3" t="n"/>
      <c r="T72" s="3" t="n"/>
      <c r="U72" s="28" t="n"/>
      <c r="V72" s="28" t="n"/>
      <c r="W72" s="28" t="n"/>
      <c r="X72" s="28" t="n"/>
      <c r="Y72" s="29">
        <f>IF($A72="","",IFERROR(IF($U72&gt;0,$V72*12/$U72,0),0))</f>
        <v/>
      </c>
      <c r="Z72" s="30" t="n"/>
      <c r="AA72" s="31">
        <f>IF($A72="","",IFERROR(IF($C72="Venta",$U72*$Z72,$V72*$Z72),0))</f>
        <v/>
      </c>
      <c r="AB72" s="32" t="n"/>
      <c r="AC72" s="32" t="n"/>
      <c r="AD72" s="2" t="n"/>
      <c r="AE72" s="4" t="n"/>
      <c r="AF72" s="4" t="n"/>
      <c r="AG72" s="4" t="n"/>
      <c r="AH72" s="3" t="n"/>
    </row>
    <row r="73" ht="32" customHeight="1">
      <c r="A73" s="2" t="n"/>
      <c r="B73" s="2" t="n"/>
      <c r="C73" s="2" t="n"/>
      <c r="D73" s="2" t="n"/>
      <c r="E73" s="3" t="n"/>
      <c r="F73" s="2" t="n"/>
      <c r="G73" s="2" t="n"/>
      <c r="H73" s="4" t="n"/>
      <c r="I73" s="4" t="n"/>
      <c r="J73" s="4" t="n"/>
      <c r="K73" s="4" t="n"/>
      <c r="L73" s="2" t="n"/>
      <c r="M73" s="4" t="n"/>
      <c r="N73" s="4" t="n"/>
      <c r="O73" s="4" t="n"/>
      <c r="P73" s="2" t="n"/>
      <c r="Q73" s="4" t="n"/>
      <c r="R73" s="4" t="n"/>
      <c r="S73" s="3" t="n"/>
      <c r="T73" s="3" t="n"/>
      <c r="U73" s="28" t="n"/>
      <c r="V73" s="28" t="n"/>
      <c r="W73" s="28" t="n"/>
      <c r="X73" s="28" t="n"/>
      <c r="Y73" s="33">
        <f>IF($A73="","",IFERROR(IF($U73&gt;0,$V73*12/$U73,0),0))</f>
        <v/>
      </c>
      <c r="Z73" s="30" t="n"/>
      <c r="AA73" s="34">
        <f>IF($A73="","",IFERROR(IF($C73="Venta",$U73*$Z73,$V73*$Z73),0))</f>
        <v/>
      </c>
      <c r="AB73" s="32" t="n"/>
      <c r="AC73" s="32" t="n"/>
      <c r="AD73" s="2" t="n"/>
      <c r="AE73" s="4" t="n"/>
      <c r="AF73" s="4" t="n"/>
      <c r="AG73" s="4" t="n"/>
      <c r="AH73" s="3" t="n"/>
    </row>
    <row r="74" ht="32" customHeight="1">
      <c r="A74" s="2" t="n"/>
      <c r="B74" s="2" t="n"/>
      <c r="C74" s="2" t="n"/>
      <c r="D74" s="2" t="n"/>
      <c r="E74" s="3" t="n"/>
      <c r="F74" s="2" t="n"/>
      <c r="G74" s="2" t="n"/>
      <c r="H74" s="4" t="n"/>
      <c r="I74" s="4" t="n"/>
      <c r="J74" s="4" t="n"/>
      <c r="K74" s="4" t="n"/>
      <c r="L74" s="2" t="n"/>
      <c r="M74" s="4" t="n"/>
      <c r="N74" s="4" t="n"/>
      <c r="O74" s="4" t="n"/>
      <c r="P74" s="2" t="n"/>
      <c r="Q74" s="4" t="n"/>
      <c r="R74" s="4" t="n"/>
      <c r="S74" s="3" t="n"/>
      <c r="T74" s="3" t="n"/>
      <c r="U74" s="28" t="n"/>
      <c r="V74" s="28" t="n"/>
      <c r="W74" s="28" t="n"/>
      <c r="X74" s="28" t="n"/>
      <c r="Y74" s="29">
        <f>IF($A74="","",IFERROR(IF($U74&gt;0,$V74*12/$U74,0),0))</f>
        <v/>
      </c>
      <c r="Z74" s="30" t="n"/>
      <c r="AA74" s="31">
        <f>IF($A74="","",IFERROR(IF($C74="Venta",$U74*$Z74,$V74*$Z74),0))</f>
        <v/>
      </c>
      <c r="AB74" s="32" t="n"/>
      <c r="AC74" s="32" t="n"/>
      <c r="AD74" s="2" t="n"/>
      <c r="AE74" s="4" t="n"/>
      <c r="AF74" s="4" t="n"/>
      <c r="AG74" s="4" t="n"/>
      <c r="AH74" s="3" t="n"/>
    </row>
    <row r="75" ht="32" customHeight="1">
      <c r="A75" s="2" t="n"/>
      <c r="B75" s="2" t="n"/>
      <c r="C75" s="2" t="n"/>
      <c r="D75" s="2" t="n"/>
      <c r="E75" s="3" t="n"/>
      <c r="F75" s="2" t="n"/>
      <c r="G75" s="2" t="n"/>
      <c r="H75" s="4" t="n"/>
      <c r="I75" s="4" t="n"/>
      <c r="J75" s="4" t="n"/>
      <c r="K75" s="4" t="n"/>
      <c r="L75" s="2" t="n"/>
      <c r="M75" s="4" t="n"/>
      <c r="N75" s="4" t="n"/>
      <c r="O75" s="4" t="n"/>
      <c r="P75" s="2" t="n"/>
      <c r="Q75" s="4" t="n"/>
      <c r="R75" s="4" t="n"/>
      <c r="S75" s="3" t="n"/>
      <c r="T75" s="3" t="n"/>
      <c r="U75" s="28" t="n"/>
      <c r="V75" s="28" t="n"/>
      <c r="W75" s="28" t="n"/>
      <c r="X75" s="28" t="n"/>
      <c r="Y75" s="33">
        <f>IF($A75="","",IFERROR(IF($U75&gt;0,$V75*12/$U75,0),0))</f>
        <v/>
      </c>
      <c r="Z75" s="30" t="n"/>
      <c r="AA75" s="34">
        <f>IF($A75="","",IFERROR(IF($C75="Venta",$U75*$Z75,$V75*$Z75),0))</f>
        <v/>
      </c>
      <c r="AB75" s="32" t="n"/>
      <c r="AC75" s="32" t="n"/>
      <c r="AD75" s="2" t="n"/>
      <c r="AE75" s="4" t="n"/>
      <c r="AF75" s="4" t="n"/>
      <c r="AG75" s="4" t="n"/>
      <c r="AH75" s="3" t="n"/>
    </row>
    <row r="76" ht="32" customHeight="1">
      <c r="A76" s="2" t="n"/>
      <c r="B76" s="2" t="n"/>
      <c r="C76" s="2" t="n"/>
      <c r="D76" s="2" t="n"/>
      <c r="E76" s="3" t="n"/>
      <c r="F76" s="2" t="n"/>
      <c r="G76" s="2" t="n"/>
      <c r="H76" s="4" t="n"/>
      <c r="I76" s="4" t="n"/>
      <c r="J76" s="4" t="n"/>
      <c r="K76" s="4" t="n"/>
      <c r="L76" s="2" t="n"/>
      <c r="M76" s="4" t="n"/>
      <c r="N76" s="4" t="n"/>
      <c r="O76" s="4" t="n"/>
      <c r="P76" s="2" t="n"/>
      <c r="Q76" s="4" t="n"/>
      <c r="R76" s="4" t="n"/>
      <c r="S76" s="3" t="n"/>
      <c r="T76" s="3" t="n"/>
      <c r="U76" s="28" t="n"/>
      <c r="V76" s="28" t="n"/>
      <c r="W76" s="28" t="n"/>
      <c r="X76" s="28" t="n"/>
      <c r="Y76" s="29">
        <f>IF($A76="","",IFERROR(IF($U76&gt;0,$V76*12/$U76,0),0))</f>
        <v/>
      </c>
      <c r="Z76" s="30" t="n"/>
      <c r="AA76" s="31">
        <f>IF($A76="","",IFERROR(IF($C76="Venta",$U76*$Z76,$V76*$Z76),0))</f>
        <v/>
      </c>
      <c r="AB76" s="32" t="n"/>
      <c r="AC76" s="32" t="n"/>
      <c r="AD76" s="2" t="n"/>
      <c r="AE76" s="4" t="n"/>
      <c r="AF76" s="4" t="n"/>
      <c r="AG76" s="4" t="n"/>
      <c r="AH76" s="3" t="n"/>
    </row>
    <row r="77" ht="32" customHeight="1">
      <c r="A77" s="2" t="n"/>
      <c r="B77" s="2" t="n"/>
      <c r="C77" s="2" t="n"/>
      <c r="D77" s="2" t="n"/>
      <c r="E77" s="3" t="n"/>
      <c r="F77" s="2" t="n"/>
      <c r="G77" s="2" t="n"/>
      <c r="H77" s="4" t="n"/>
      <c r="I77" s="4" t="n"/>
      <c r="J77" s="4" t="n"/>
      <c r="K77" s="4" t="n"/>
      <c r="L77" s="2" t="n"/>
      <c r="M77" s="4" t="n"/>
      <c r="N77" s="4" t="n"/>
      <c r="O77" s="4" t="n"/>
      <c r="P77" s="2" t="n"/>
      <c r="Q77" s="4" t="n"/>
      <c r="R77" s="4" t="n"/>
      <c r="S77" s="3" t="n"/>
      <c r="T77" s="3" t="n"/>
      <c r="U77" s="28" t="n"/>
      <c r="V77" s="28" t="n"/>
      <c r="W77" s="28" t="n"/>
      <c r="X77" s="28" t="n"/>
      <c r="Y77" s="33">
        <f>IF($A77="","",IFERROR(IF($U77&gt;0,$V77*12/$U77,0),0))</f>
        <v/>
      </c>
      <c r="Z77" s="30" t="n"/>
      <c r="AA77" s="34">
        <f>IF($A77="","",IFERROR(IF($C77="Venta",$U77*$Z77,$V77*$Z77),0))</f>
        <v/>
      </c>
      <c r="AB77" s="32" t="n"/>
      <c r="AC77" s="32" t="n"/>
      <c r="AD77" s="2" t="n"/>
      <c r="AE77" s="4" t="n"/>
      <c r="AF77" s="4" t="n"/>
      <c r="AG77" s="4" t="n"/>
      <c r="AH77" s="3" t="n"/>
    </row>
    <row r="78" ht="32" customHeight="1">
      <c r="A78" s="2" t="n"/>
      <c r="B78" s="2" t="n"/>
      <c r="C78" s="2" t="n"/>
      <c r="D78" s="2" t="n"/>
      <c r="E78" s="3" t="n"/>
      <c r="F78" s="2" t="n"/>
      <c r="G78" s="2" t="n"/>
      <c r="H78" s="4" t="n"/>
      <c r="I78" s="4" t="n"/>
      <c r="J78" s="4" t="n"/>
      <c r="K78" s="4" t="n"/>
      <c r="L78" s="2" t="n"/>
      <c r="M78" s="4" t="n"/>
      <c r="N78" s="4" t="n"/>
      <c r="O78" s="4" t="n"/>
      <c r="P78" s="2" t="n"/>
      <c r="Q78" s="4" t="n"/>
      <c r="R78" s="4" t="n"/>
      <c r="S78" s="3" t="n"/>
      <c r="T78" s="3" t="n"/>
      <c r="U78" s="28" t="n"/>
      <c r="V78" s="28" t="n"/>
      <c r="W78" s="28" t="n"/>
      <c r="X78" s="28" t="n"/>
      <c r="Y78" s="29">
        <f>IF($A78="","",IFERROR(IF($U78&gt;0,$V78*12/$U78,0),0))</f>
        <v/>
      </c>
      <c r="Z78" s="30" t="n"/>
      <c r="AA78" s="31">
        <f>IF($A78="","",IFERROR(IF($C78="Venta",$U78*$Z78,$V78*$Z78),0))</f>
        <v/>
      </c>
      <c r="AB78" s="32" t="n"/>
      <c r="AC78" s="32" t="n"/>
      <c r="AD78" s="2" t="n"/>
      <c r="AE78" s="4" t="n"/>
      <c r="AF78" s="4" t="n"/>
      <c r="AG78" s="4" t="n"/>
      <c r="AH78" s="3" t="n"/>
    </row>
    <row r="79" ht="32" customHeight="1">
      <c r="A79" s="2" t="n"/>
      <c r="B79" s="2" t="n"/>
      <c r="C79" s="2" t="n"/>
      <c r="D79" s="2" t="n"/>
      <c r="E79" s="3" t="n"/>
      <c r="F79" s="2" t="n"/>
      <c r="G79" s="2" t="n"/>
      <c r="H79" s="4" t="n"/>
      <c r="I79" s="4" t="n"/>
      <c r="J79" s="4" t="n"/>
      <c r="K79" s="4" t="n"/>
      <c r="L79" s="2" t="n"/>
      <c r="M79" s="4" t="n"/>
      <c r="N79" s="4" t="n"/>
      <c r="O79" s="4" t="n"/>
      <c r="P79" s="2" t="n"/>
      <c r="Q79" s="4" t="n"/>
      <c r="R79" s="4" t="n"/>
      <c r="S79" s="3" t="n"/>
      <c r="T79" s="3" t="n"/>
      <c r="U79" s="28" t="n"/>
      <c r="V79" s="28" t="n"/>
      <c r="W79" s="28" t="n"/>
      <c r="X79" s="28" t="n"/>
      <c r="Y79" s="33">
        <f>IF($A79="","",IFERROR(IF($U79&gt;0,$V79*12/$U79,0),0))</f>
        <v/>
      </c>
      <c r="Z79" s="30" t="n"/>
      <c r="AA79" s="34">
        <f>IF($A79="","",IFERROR(IF($C79="Venta",$U79*$Z79,$V79*$Z79),0))</f>
        <v/>
      </c>
      <c r="AB79" s="32" t="n"/>
      <c r="AC79" s="32" t="n"/>
      <c r="AD79" s="2" t="n"/>
      <c r="AE79" s="4" t="n"/>
      <c r="AF79" s="4" t="n"/>
      <c r="AG79" s="4" t="n"/>
      <c r="AH79" s="3" t="n"/>
    </row>
    <row r="80" ht="32" customHeight="1">
      <c r="A80" s="2" t="n"/>
      <c r="B80" s="2" t="n"/>
      <c r="C80" s="2" t="n"/>
      <c r="D80" s="2" t="n"/>
      <c r="E80" s="3" t="n"/>
      <c r="F80" s="2" t="n"/>
      <c r="G80" s="2" t="n"/>
      <c r="H80" s="4" t="n"/>
      <c r="I80" s="4" t="n"/>
      <c r="J80" s="4" t="n"/>
      <c r="K80" s="4" t="n"/>
      <c r="L80" s="2" t="n"/>
      <c r="M80" s="4" t="n"/>
      <c r="N80" s="4" t="n"/>
      <c r="O80" s="4" t="n"/>
      <c r="P80" s="2" t="n"/>
      <c r="Q80" s="4" t="n"/>
      <c r="R80" s="4" t="n"/>
      <c r="S80" s="3" t="n"/>
      <c r="T80" s="3" t="n"/>
      <c r="U80" s="28" t="n"/>
      <c r="V80" s="28" t="n"/>
      <c r="W80" s="28" t="n"/>
      <c r="X80" s="28" t="n"/>
      <c r="Y80" s="29">
        <f>IF($A80="","",IFERROR(IF($U80&gt;0,$V80*12/$U80,0),0))</f>
        <v/>
      </c>
      <c r="Z80" s="30" t="n"/>
      <c r="AA80" s="31">
        <f>IF($A80="","",IFERROR(IF($C80="Venta",$U80*$Z80,$V80*$Z80),0))</f>
        <v/>
      </c>
      <c r="AB80" s="32" t="n"/>
      <c r="AC80" s="32" t="n"/>
      <c r="AD80" s="2" t="n"/>
      <c r="AE80" s="4" t="n"/>
      <c r="AF80" s="4" t="n"/>
      <c r="AG80" s="4" t="n"/>
      <c r="AH80" s="3" t="n"/>
    </row>
    <row r="81" ht="32" customHeight="1">
      <c r="A81" s="2" t="n"/>
      <c r="B81" s="2" t="n"/>
      <c r="C81" s="2" t="n"/>
      <c r="D81" s="2" t="n"/>
      <c r="E81" s="3" t="n"/>
      <c r="F81" s="2" t="n"/>
      <c r="G81" s="2" t="n"/>
      <c r="H81" s="4" t="n"/>
      <c r="I81" s="4" t="n"/>
      <c r="J81" s="4" t="n"/>
      <c r="K81" s="4" t="n"/>
      <c r="L81" s="2" t="n"/>
      <c r="M81" s="4" t="n"/>
      <c r="N81" s="4" t="n"/>
      <c r="O81" s="4" t="n"/>
      <c r="P81" s="2" t="n"/>
      <c r="Q81" s="4" t="n"/>
      <c r="R81" s="4" t="n"/>
      <c r="S81" s="3" t="n"/>
      <c r="T81" s="3" t="n"/>
      <c r="U81" s="28" t="n"/>
      <c r="V81" s="28" t="n"/>
      <c r="W81" s="28" t="n"/>
      <c r="X81" s="28" t="n"/>
      <c r="Y81" s="33">
        <f>IF($A81="","",IFERROR(IF($U81&gt;0,$V81*12/$U81,0),0))</f>
        <v/>
      </c>
      <c r="Z81" s="30" t="n"/>
      <c r="AA81" s="34">
        <f>IF($A81="","",IFERROR(IF($C81="Venta",$U81*$Z81,$V81*$Z81),0))</f>
        <v/>
      </c>
      <c r="AB81" s="32" t="n"/>
      <c r="AC81" s="32" t="n"/>
      <c r="AD81" s="2" t="n"/>
      <c r="AE81" s="4" t="n"/>
      <c r="AF81" s="4" t="n"/>
      <c r="AG81" s="4" t="n"/>
      <c r="AH81" s="3" t="n"/>
    </row>
    <row r="82" ht="32" customHeight="1">
      <c r="A82" s="2" t="n"/>
      <c r="B82" s="2" t="n"/>
      <c r="C82" s="2" t="n"/>
      <c r="D82" s="2" t="n"/>
      <c r="E82" s="3" t="n"/>
      <c r="F82" s="2" t="n"/>
      <c r="G82" s="2" t="n"/>
      <c r="H82" s="4" t="n"/>
      <c r="I82" s="4" t="n"/>
      <c r="J82" s="4" t="n"/>
      <c r="K82" s="4" t="n"/>
      <c r="L82" s="2" t="n"/>
      <c r="M82" s="4" t="n"/>
      <c r="N82" s="4" t="n"/>
      <c r="O82" s="4" t="n"/>
      <c r="P82" s="2" t="n"/>
      <c r="Q82" s="4" t="n"/>
      <c r="R82" s="4" t="n"/>
      <c r="S82" s="3" t="n"/>
      <c r="T82" s="3" t="n"/>
      <c r="U82" s="28" t="n"/>
      <c r="V82" s="28" t="n"/>
      <c r="W82" s="28" t="n"/>
      <c r="X82" s="28" t="n"/>
      <c r="Y82" s="29">
        <f>IF($A82="","",IFERROR(IF($U82&gt;0,$V82*12/$U82,0),0))</f>
        <v/>
      </c>
      <c r="Z82" s="30" t="n"/>
      <c r="AA82" s="31">
        <f>IF($A82="","",IFERROR(IF($C82="Venta",$U82*$Z82,$V82*$Z82),0))</f>
        <v/>
      </c>
      <c r="AB82" s="32" t="n"/>
      <c r="AC82" s="32" t="n"/>
      <c r="AD82" s="2" t="n"/>
      <c r="AE82" s="4" t="n"/>
      <c r="AF82" s="4" t="n"/>
      <c r="AG82" s="4" t="n"/>
      <c r="AH82" s="3" t="n"/>
    </row>
    <row r="83" ht="32" customHeight="1">
      <c r="A83" s="2" t="n"/>
      <c r="B83" s="2" t="n"/>
      <c r="C83" s="2" t="n"/>
      <c r="D83" s="2" t="n"/>
      <c r="E83" s="3" t="n"/>
      <c r="F83" s="2" t="n"/>
      <c r="G83" s="2" t="n"/>
      <c r="H83" s="4" t="n"/>
      <c r="I83" s="4" t="n"/>
      <c r="J83" s="4" t="n"/>
      <c r="K83" s="4" t="n"/>
      <c r="L83" s="2" t="n"/>
      <c r="M83" s="4" t="n"/>
      <c r="N83" s="4" t="n"/>
      <c r="O83" s="4" t="n"/>
      <c r="P83" s="2" t="n"/>
      <c r="Q83" s="4" t="n"/>
      <c r="R83" s="4" t="n"/>
      <c r="S83" s="3" t="n"/>
      <c r="T83" s="3" t="n"/>
      <c r="U83" s="28" t="n"/>
      <c r="V83" s="28" t="n"/>
      <c r="W83" s="28" t="n"/>
      <c r="X83" s="28" t="n"/>
      <c r="Y83" s="33">
        <f>IF($A83="","",IFERROR(IF($U83&gt;0,$V83*12/$U83,0),0))</f>
        <v/>
      </c>
      <c r="Z83" s="30" t="n"/>
      <c r="AA83" s="34">
        <f>IF($A83="","",IFERROR(IF($C83="Venta",$U83*$Z83,$V83*$Z83),0))</f>
        <v/>
      </c>
      <c r="AB83" s="32" t="n"/>
      <c r="AC83" s="32" t="n"/>
      <c r="AD83" s="2" t="n"/>
      <c r="AE83" s="4" t="n"/>
      <c r="AF83" s="4" t="n"/>
      <c r="AG83" s="4" t="n"/>
      <c r="AH83" s="3" t="n"/>
    </row>
    <row r="84" ht="32" customHeight="1">
      <c r="A84" s="2" t="n"/>
      <c r="B84" s="2" t="n"/>
      <c r="C84" s="2" t="n"/>
      <c r="D84" s="2" t="n"/>
      <c r="E84" s="3" t="n"/>
      <c r="F84" s="2" t="n"/>
      <c r="G84" s="2" t="n"/>
      <c r="H84" s="4" t="n"/>
      <c r="I84" s="4" t="n"/>
      <c r="J84" s="4" t="n"/>
      <c r="K84" s="4" t="n"/>
      <c r="L84" s="2" t="n"/>
      <c r="M84" s="4" t="n"/>
      <c r="N84" s="4" t="n"/>
      <c r="O84" s="4" t="n"/>
      <c r="P84" s="2" t="n"/>
      <c r="Q84" s="4" t="n"/>
      <c r="R84" s="4" t="n"/>
      <c r="S84" s="3" t="n"/>
      <c r="T84" s="3" t="n"/>
      <c r="U84" s="28" t="n"/>
      <c r="V84" s="28" t="n"/>
      <c r="W84" s="28" t="n"/>
      <c r="X84" s="28" t="n"/>
      <c r="Y84" s="29">
        <f>IF($A84="","",IFERROR(IF($U84&gt;0,$V84*12/$U84,0),0))</f>
        <v/>
      </c>
      <c r="Z84" s="30" t="n"/>
      <c r="AA84" s="31">
        <f>IF($A84="","",IFERROR(IF($C84="Venta",$U84*$Z84,$V84*$Z84),0))</f>
        <v/>
      </c>
      <c r="AB84" s="32" t="n"/>
      <c r="AC84" s="32" t="n"/>
      <c r="AD84" s="2" t="n"/>
      <c r="AE84" s="4" t="n"/>
      <c r="AF84" s="4" t="n"/>
      <c r="AG84" s="4" t="n"/>
      <c r="AH84" s="3" t="n"/>
    </row>
    <row r="85" ht="32" customHeight="1">
      <c r="A85" s="2" t="n"/>
      <c r="B85" s="2" t="n"/>
      <c r="C85" s="2" t="n"/>
      <c r="D85" s="2" t="n"/>
      <c r="E85" s="3" t="n"/>
      <c r="F85" s="2" t="n"/>
      <c r="G85" s="2" t="n"/>
      <c r="H85" s="4" t="n"/>
      <c r="I85" s="4" t="n"/>
      <c r="J85" s="4" t="n"/>
      <c r="K85" s="4" t="n"/>
      <c r="L85" s="2" t="n"/>
      <c r="M85" s="4" t="n"/>
      <c r="N85" s="4" t="n"/>
      <c r="O85" s="4" t="n"/>
      <c r="P85" s="2" t="n"/>
      <c r="Q85" s="4" t="n"/>
      <c r="R85" s="4" t="n"/>
      <c r="S85" s="3" t="n"/>
      <c r="T85" s="3" t="n"/>
      <c r="U85" s="28" t="n"/>
      <c r="V85" s="28" t="n"/>
      <c r="W85" s="28" t="n"/>
      <c r="X85" s="28" t="n"/>
      <c r="Y85" s="33">
        <f>IF($A85="","",IFERROR(IF($U85&gt;0,$V85*12/$U85,0),0))</f>
        <v/>
      </c>
      <c r="Z85" s="30" t="n"/>
      <c r="AA85" s="34">
        <f>IF($A85="","",IFERROR(IF($C85="Venta",$U85*$Z85,$V85*$Z85),0))</f>
        <v/>
      </c>
      <c r="AB85" s="32" t="n"/>
      <c r="AC85" s="32" t="n"/>
      <c r="AD85" s="2" t="n"/>
      <c r="AE85" s="4" t="n"/>
      <c r="AF85" s="4" t="n"/>
      <c r="AG85" s="4" t="n"/>
      <c r="AH85" s="3" t="n"/>
    </row>
    <row r="86" ht="32" customHeight="1">
      <c r="A86" s="2" t="n"/>
      <c r="B86" s="2" t="n"/>
      <c r="C86" s="2" t="n"/>
      <c r="D86" s="2" t="n"/>
      <c r="E86" s="3" t="n"/>
      <c r="F86" s="2" t="n"/>
      <c r="G86" s="2" t="n"/>
      <c r="H86" s="4" t="n"/>
      <c r="I86" s="4" t="n"/>
      <c r="J86" s="4" t="n"/>
      <c r="K86" s="4" t="n"/>
      <c r="L86" s="2" t="n"/>
      <c r="M86" s="4" t="n"/>
      <c r="N86" s="4" t="n"/>
      <c r="O86" s="4" t="n"/>
      <c r="P86" s="2" t="n"/>
      <c r="Q86" s="4" t="n"/>
      <c r="R86" s="4" t="n"/>
      <c r="S86" s="3" t="n"/>
      <c r="T86" s="3" t="n"/>
      <c r="U86" s="28" t="n"/>
      <c r="V86" s="28" t="n"/>
      <c r="W86" s="28" t="n"/>
      <c r="X86" s="28" t="n"/>
      <c r="Y86" s="29">
        <f>IF($A86="","",IFERROR(IF($U86&gt;0,$V86*12/$U86,0),0))</f>
        <v/>
      </c>
      <c r="Z86" s="30" t="n"/>
      <c r="AA86" s="31">
        <f>IF($A86="","",IFERROR(IF($C86="Venta",$U86*$Z86,$V86*$Z86),0))</f>
        <v/>
      </c>
      <c r="AB86" s="32" t="n"/>
      <c r="AC86" s="32" t="n"/>
      <c r="AD86" s="2" t="n"/>
      <c r="AE86" s="4" t="n"/>
      <c r="AF86" s="4" t="n"/>
      <c r="AG86" s="4" t="n"/>
      <c r="AH86" s="3" t="n"/>
    </row>
    <row r="87" ht="32" customHeight="1">
      <c r="A87" s="2" t="n"/>
      <c r="B87" s="2" t="n"/>
      <c r="C87" s="2" t="n"/>
      <c r="D87" s="2" t="n"/>
      <c r="E87" s="3" t="n"/>
      <c r="F87" s="2" t="n"/>
      <c r="G87" s="2" t="n"/>
      <c r="H87" s="4" t="n"/>
      <c r="I87" s="4" t="n"/>
      <c r="J87" s="4" t="n"/>
      <c r="K87" s="4" t="n"/>
      <c r="L87" s="2" t="n"/>
      <c r="M87" s="4" t="n"/>
      <c r="N87" s="4" t="n"/>
      <c r="O87" s="4" t="n"/>
      <c r="P87" s="2" t="n"/>
      <c r="Q87" s="4" t="n"/>
      <c r="R87" s="4" t="n"/>
      <c r="S87" s="3" t="n"/>
      <c r="T87" s="3" t="n"/>
      <c r="U87" s="28" t="n"/>
      <c r="V87" s="28" t="n"/>
      <c r="W87" s="28" t="n"/>
      <c r="X87" s="28" t="n"/>
      <c r="Y87" s="33">
        <f>IF($A87="","",IFERROR(IF($U87&gt;0,$V87*12/$U87,0),0))</f>
        <v/>
      </c>
      <c r="Z87" s="30" t="n"/>
      <c r="AA87" s="34">
        <f>IF($A87="","",IFERROR(IF($C87="Venta",$U87*$Z87,$V87*$Z87),0))</f>
        <v/>
      </c>
      <c r="AB87" s="32" t="n"/>
      <c r="AC87" s="32" t="n"/>
      <c r="AD87" s="2" t="n"/>
      <c r="AE87" s="4" t="n"/>
      <c r="AF87" s="4" t="n"/>
      <c r="AG87" s="4" t="n"/>
      <c r="AH87" s="3" t="n"/>
    </row>
    <row r="88" ht="32" customHeight="1">
      <c r="A88" s="2" t="n"/>
      <c r="B88" s="2" t="n"/>
      <c r="C88" s="2" t="n"/>
      <c r="D88" s="2" t="n"/>
      <c r="E88" s="3" t="n"/>
      <c r="F88" s="2" t="n"/>
      <c r="G88" s="2" t="n"/>
      <c r="H88" s="4" t="n"/>
      <c r="I88" s="4" t="n"/>
      <c r="J88" s="4" t="n"/>
      <c r="K88" s="4" t="n"/>
      <c r="L88" s="2" t="n"/>
      <c r="M88" s="4" t="n"/>
      <c r="N88" s="4" t="n"/>
      <c r="O88" s="4" t="n"/>
      <c r="P88" s="2" t="n"/>
      <c r="Q88" s="4" t="n"/>
      <c r="R88" s="4" t="n"/>
      <c r="S88" s="3" t="n"/>
      <c r="T88" s="3" t="n"/>
      <c r="U88" s="28" t="n"/>
      <c r="V88" s="28" t="n"/>
      <c r="W88" s="28" t="n"/>
      <c r="X88" s="28" t="n"/>
      <c r="Y88" s="29">
        <f>IF($A88="","",IFERROR(IF($U88&gt;0,$V88*12/$U88,0),0))</f>
        <v/>
      </c>
      <c r="Z88" s="30" t="n"/>
      <c r="AA88" s="31">
        <f>IF($A88="","",IFERROR(IF($C88="Venta",$U88*$Z88,$V88*$Z88),0))</f>
        <v/>
      </c>
      <c r="AB88" s="32" t="n"/>
      <c r="AC88" s="32" t="n"/>
      <c r="AD88" s="2" t="n"/>
      <c r="AE88" s="4" t="n"/>
      <c r="AF88" s="4" t="n"/>
      <c r="AG88" s="4" t="n"/>
      <c r="AH88" s="3" t="n"/>
    </row>
    <row r="89" ht="32" customHeight="1">
      <c r="A89" s="2" t="n"/>
      <c r="B89" s="2" t="n"/>
      <c r="C89" s="2" t="n"/>
      <c r="D89" s="2" t="n"/>
      <c r="E89" s="3" t="n"/>
      <c r="F89" s="2" t="n"/>
      <c r="G89" s="2" t="n"/>
      <c r="H89" s="4" t="n"/>
      <c r="I89" s="4" t="n"/>
      <c r="J89" s="4" t="n"/>
      <c r="K89" s="4" t="n"/>
      <c r="L89" s="2" t="n"/>
      <c r="M89" s="4" t="n"/>
      <c r="N89" s="4" t="n"/>
      <c r="O89" s="4" t="n"/>
      <c r="P89" s="2" t="n"/>
      <c r="Q89" s="4" t="n"/>
      <c r="R89" s="4" t="n"/>
      <c r="S89" s="3" t="n"/>
      <c r="T89" s="3" t="n"/>
      <c r="U89" s="28" t="n"/>
      <c r="V89" s="28" t="n"/>
      <c r="W89" s="28" t="n"/>
      <c r="X89" s="28" t="n"/>
      <c r="Y89" s="33">
        <f>IF($A89="","",IFERROR(IF($U89&gt;0,$V89*12/$U89,0),0))</f>
        <v/>
      </c>
      <c r="Z89" s="30" t="n"/>
      <c r="AA89" s="34">
        <f>IF($A89="","",IFERROR(IF($C89="Venta",$U89*$Z89,$V89*$Z89),0))</f>
        <v/>
      </c>
      <c r="AB89" s="32" t="n"/>
      <c r="AC89" s="32" t="n"/>
      <c r="AD89" s="2" t="n"/>
      <c r="AE89" s="4" t="n"/>
      <c r="AF89" s="4" t="n"/>
      <c r="AG89" s="4" t="n"/>
      <c r="AH89" s="3" t="n"/>
    </row>
    <row r="90" ht="32" customHeight="1">
      <c r="A90" s="2" t="n"/>
      <c r="B90" s="2" t="n"/>
      <c r="C90" s="2" t="n"/>
      <c r="D90" s="2" t="n"/>
      <c r="E90" s="3" t="n"/>
      <c r="F90" s="2" t="n"/>
      <c r="G90" s="2" t="n"/>
      <c r="H90" s="4" t="n"/>
      <c r="I90" s="4" t="n"/>
      <c r="J90" s="4" t="n"/>
      <c r="K90" s="4" t="n"/>
      <c r="L90" s="2" t="n"/>
      <c r="M90" s="4" t="n"/>
      <c r="N90" s="4" t="n"/>
      <c r="O90" s="4" t="n"/>
      <c r="P90" s="2" t="n"/>
      <c r="Q90" s="4" t="n"/>
      <c r="R90" s="4" t="n"/>
      <c r="S90" s="3" t="n"/>
      <c r="T90" s="3" t="n"/>
      <c r="U90" s="28" t="n"/>
      <c r="V90" s="28" t="n"/>
      <c r="W90" s="28" t="n"/>
      <c r="X90" s="28" t="n"/>
      <c r="Y90" s="29">
        <f>IF($A90="","",IFERROR(IF($U90&gt;0,$V90*12/$U90,0),0))</f>
        <v/>
      </c>
      <c r="Z90" s="30" t="n"/>
      <c r="AA90" s="31">
        <f>IF($A90="","",IFERROR(IF($C90="Venta",$U90*$Z90,$V90*$Z90),0))</f>
        <v/>
      </c>
      <c r="AB90" s="32" t="n"/>
      <c r="AC90" s="32" t="n"/>
      <c r="AD90" s="2" t="n"/>
      <c r="AE90" s="4" t="n"/>
      <c r="AF90" s="4" t="n"/>
      <c r="AG90" s="4" t="n"/>
      <c r="AH90" s="3" t="n"/>
    </row>
    <row r="91" ht="32" customHeight="1">
      <c r="A91" s="2" t="n"/>
      <c r="B91" s="2" t="n"/>
      <c r="C91" s="2" t="n"/>
      <c r="D91" s="2" t="n"/>
      <c r="E91" s="3" t="n"/>
      <c r="F91" s="2" t="n"/>
      <c r="G91" s="2" t="n"/>
      <c r="H91" s="4" t="n"/>
      <c r="I91" s="4" t="n"/>
      <c r="J91" s="4" t="n"/>
      <c r="K91" s="4" t="n"/>
      <c r="L91" s="2" t="n"/>
      <c r="M91" s="4" t="n"/>
      <c r="N91" s="4" t="n"/>
      <c r="O91" s="4" t="n"/>
      <c r="P91" s="2" t="n"/>
      <c r="Q91" s="4" t="n"/>
      <c r="R91" s="4" t="n"/>
      <c r="S91" s="3" t="n"/>
      <c r="T91" s="3" t="n"/>
      <c r="U91" s="28" t="n"/>
      <c r="V91" s="28" t="n"/>
      <c r="W91" s="28" t="n"/>
      <c r="X91" s="28" t="n"/>
      <c r="Y91" s="33">
        <f>IF($A91="","",IFERROR(IF($U91&gt;0,$V91*12/$U91,0),0))</f>
        <v/>
      </c>
      <c r="Z91" s="30" t="n"/>
      <c r="AA91" s="34">
        <f>IF($A91="","",IFERROR(IF($C91="Venta",$U91*$Z91,$V91*$Z91),0))</f>
        <v/>
      </c>
      <c r="AB91" s="32" t="n"/>
      <c r="AC91" s="32" t="n"/>
      <c r="AD91" s="2" t="n"/>
      <c r="AE91" s="4" t="n"/>
      <c r="AF91" s="4" t="n"/>
      <c r="AG91" s="4" t="n"/>
      <c r="AH91" s="3" t="n"/>
    </row>
    <row r="92" ht="32" customHeight="1">
      <c r="A92" s="2" t="n"/>
      <c r="B92" s="2" t="n"/>
      <c r="C92" s="2" t="n"/>
      <c r="D92" s="2" t="n"/>
      <c r="E92" s="3" t="n"/>
      <c r="F92" s="2" t="n"/>
      <c r="G92" s="2" t="n"/>
      <c r="H92" s="4" t="n"/>
      <c r="I92" s="4" t="n"/>
      <c r="J92" s="4" t="n"/>
      <c r="K92" s="4" t="n"/>
      <c r="L92" s="2" t="n"/>
      <c r="M92" s="4" t="n"/>
      <c r="N92" s="4" t="n"/>
      <c r="O92" s="4" t="n"/>
      <c r="P92" s="2" t="n"/>
      <c r="Q92" s="4" t="n"/>
      <c r="R92" s="4" t="n"/>
      <c r="S92" s="3" t="n"/>
      <c r="T92" s="3" t="n"/>
      <c r="U92" s="28" t="n"/>
      <c r="V92" s="28" t="n"/>
      <c r="W92" s="28" t="n"/>
      <c r="X92" s="28" t="n"/>
      <c r="Y92" s="29">
        <f>IF($A92="","",IFERROR(IF($U92&gt;0,$V92*12/$U92,0),0))</f>
        <v/>
      </c>
      <c r="Z92" s="30" t="n"/>
      <c r="AA92" s="31">
        <f>IF($A92="","",IFERROR(IF($C92="Venta",$U92*$Z92,$V92*$Z92),0))</f>
        <v/>
      </c>
      <c r="AB92" s="32" t="n"/>
      <c r="AC92" s="32" t="n"/>
      <c r="AD92" s="2" t="n"/>
      <c r="AE92" s="4" t="n"/>
      <c r="AF92" s="4" t="n"/>
      <c r="AG92" s="4" t="n"/>
      <c r="AH92" s="3" t="n"/>
    </row>
    <row r="93" ht="32" customHeight="1">
      <c r="A93" s="2" t="n"/>
      <c r="B93" s="2" t="n"/>
      <c r="C93" s="2" t="n"/>
      <c r="D93" s="2" t="n"/>
      <c r="E93" s="3" t="n"/>
      <c r="F93" s="2" t="n"/>
      <c r="G93" s="2" t="n"/>
      <c r="H93" s="4" t="n"/>
      <c r="I93" s="4" t="n"/>
      <c r="J93" s="4" t="n"/>
      <c r="K93" s="4" t="n"/>
      <c r="L93" s="2" t="n"/>
      <c r="M93" s="4" t="n"/>
      <c r="N93" s="4" t="n"/>
      <c r="O93" s="4" t="n"/>
      <c r="P93" s="2" t="n"/>
      <c r="Q93" s="4" t="n"/>
      <c r="R93" s="4" t="n"/>
      <c r="S93" s="3" t="n"/>
      <c r="T93" s="3" t="n"/>
      <c r="U93" s="28" t="n"/>
      <c r="V93" s="28" t="n"/>
      <c r="W93" s="28" t="n"/>
      <c r="X93" s="28" t="n"/>
      <c r="Y93" s="33">
        <f>IF($A93="","",IFERROR(IF($U93&gt;0,$V93*12/$U93,0),0))</f>
        <v/>
      </c>
      <c r="Z93" s="30" t="n"/>
      <c r="AA93" s="34">
        <f>IF($A93="","",IFERROR(IF($C93="Venta",$U93*$Z93,$V93*$Z93),0))</f>
        <v/>
      </c>
      <c r="AB93" s="32" t="n"/>
      <c r="AC93" s="32" t="n"/>
      <c r="AD93" s="2" t="n"/>
      <c r="AE93" s="4" t="n"/>
      <c r="AF93" s="4" t="n"/>
      <c r="AG93" s="4" t="n"/>
      <c r="AH93" s="3" t="n"/>
    </row>
    <row r="94" ht="32" customHeight="1">
      <c r="A94" s="2" t="n"/>
      <c r="B94" s="2" t="n"/>
      <c r="C94" s="2" t="n"/>
      <c r="D94" s="2" t="n"/>
      <c r="E94" s="3" t="n"/>
      <c r="F94" s="2" t="n"/>
      <c r="G94" s="2" t="n"/>
      <c r="H94" s="4" t="n"/>
      <c r="I94" s="4" t="n"/>
      <c r="J94" s="4" t="n"/>
      <c r="K94" s="4" t="n"/>
      <c r="L94" s="2" t="n"/>
      <c r="M94" s="4" t="n"/>
      <c r="N94" s="4" t="n"/>
      <c r="O94" s="4" t="n"/>
      <c r="P94" s="2" t="n"/>
      <c r="Q94" s="4" t="n"/>
      <c r="R94" s="4" t="n"/>
      <c r="S94" s="3" t="n"/>
      <c r="T94" s="3" t="n"/>
      <c r="U94" s="28" t="n"/>
      <c r="V94" s="28" t="n"/>
      <c r="W94" s="28" t="n"/>
      <c r="X94" s="28" t="n"/>
      <c r="Y94" s="29">
        <f>IF($A94="","",IFERROR(IF($U94&gt;0,$V94*12/$U94,0),0))</f>
        <v/>
      </c>
      <c r="Z94" s="30" t="n"/>
      <c r="AA94" s="31">
        <f>IF($A94="","",IFERROR(IF($C94="Venta",$U94*$Z94,$V94*$Z94),0))</f>
        <v/>
      </c>
      <c r="AB94" s="32" t="n"/>
      <c r="AC94" s="32" t="n"/>
      <c r="AD94" s="2" t="n"/>
      <c r="AE94" s="4" t="n"/>
      <c r="AF94" s="4" t="n"/>
      <c r="AG94" s="4" t="n"/>
      <c r="AH94" s="3" t="n"/>
    </row>
    <row r="95" ht="32" customHeight="1">
      <c r="A95" s="2" t="n"/>
      <c r="B95" s="2" t="n"/>
      <c r="C95" s="2" t="n"/>
      <c r="D95" s="2" t="n"/>
      <c r="E95" s="3" t="n"/>
      <c r="F95" s="2" t="n"/>
      <c r="G95" s="2" t="n"/>
      <c r="H95" s="4" t="n"/>
      <c r="I95" s="4" t="n"/>
      <c r="J95" s="4" t="n"/>
      <c r="K95" s="4" t="n"/>
      <c r="L95" s="2" t="n"/>
      <c r="M95" s="4" t="n"/>
      <c r="N95" s="4" t="n"/>
      <c r="O95" s="4" t="n"/>
      <c r="P95" s="2" t="n"/>
      <c r="Q95" s="4" t="n"/>
      <c r="R95" s="4" t="n"/>
      <c r="S95" s="3" t="n"/>
      <c r="T95" s="3" t="n"/>
      <c r="U95" s="28" t="n"/>
      <c r="V95" s="28" t="n"/>
      <c r="W95" s="28" t="n"/>
      <c r="X95" s="28" t="n"/>
      <c r="Y95" s="33">
        <f>IF($A95="","",IFERROR(IF($U95&gt;0,$V95*12/$U95,0),0))</f>
        <v/>
      </c>
      <c r="Z95" s="30" t="n"/>
      <c r="AA95" s="34">
        <f>IF($A95="","",IFERROR(IF($C95="Venta",$U95*$Z95,$V95*$Z95),0))</f>
        <v/>
      </c>
      <c r="AB95" s="32" t="n"/>
      <c r="AC95" s="32" t="n"/>
      <c r="AD95" s="2" t="n"/>
      <c r="AE95" s="4" t="n"/>
      <c r="AF95" s="4" t="n"/>
      <c r="AG95" s="4" t="n"/>
      <c r="AH95" s="3" t="n"/>
    </row>
    <row r="96" ht="32" customHeight="1">
      <c r="A96" s="2" t="n"/>
      <c r="B96" s="2" t="n"/>
      <c r="C96" s="2" t="n"/>
      <c r="D96" s="2" t="n"/>
      <c r="E96" s="3" t="n"/>
      <c r="F96" s="2" t="n"/>
      <c r="G96" s="2" t="n"/>
      <c r="H96" s="4" t="n"/>
      <c r="I96" s="4" t="n"/>
      <c r="J96" s="4" t="n"/>
      <c r="K96" s="4" t="n"/>
      <c r="L96" s="2" t="n"/>
      <c r="M96" s="4" t="n"/>
      <c r="N96" s="4" t="n"/>
      <c r="O96" s="4" t="n"/>
      <c r="P96" s="2" t="n"/>
      <c r="Q96" s="4" t="n"/>
      <c r="R96" s="4" t="n"/>
      <c r="S96" s="3" t="n"/>
      <c r="T96" s="3" t="n"/>
      <c r="U96" s="28" t="n"/>
      <c r="V96" s="28" t="n"/>
      <c r="W96" s="28" t="n"/>
      <c r="X96" s="28" t="n"/>
      <c r="Y96" s="29">
        <f>IF($A96="","",IFERROR(IF($U96&gt;0,$V96*12/$U96,0),0))</f>
        <v/>
      </c>
      <c r="Z96" s="30" t="n"/>
      <c r="AA96" s="31">
        <f>IF($A96="","",IFERROR(IF($C96="Venta",$U96*$Z96,$V96*$Z96),0))</f>
        <v/>
      </c>
      <c r="AB96" s="32" t="n"/>
      <c r="AC96" s="32" t="n"/>
      <c r="AD96" s="2" t="n"/>
      <c r="AE96" s="4" t="n"/>
      <c r="AF96" s="4" t="n"/>
      <c r="AG96" s="4" t="n"/>
      <c r="AH96" s="3" t="n"/>
    </row>
    <row r="97" ht="32" customHeight="1">
      <c r="A97" s="2" t="n"/>
      <c r="B97" s="2" t="n"/>
      <c r="C97" s="2" t="n"/>
      <c r="D97" s="2" t="n"/>
      <c r="E97" s="3" t="n"/>
      <c r="F97" s="2" t="n"/>
      <c r="G97" s="2" t="n"/>
      <c r="H97" s="4" t="n"/>
      <c r="I97" s="4" t="n"/>
      <c r="J97" s="4" t="n"/>
      <c r="K97" s="4" t="n"/>
      <c r="L97" s="2" t="n"/>
      <c r="M97" s="4" t="n"/>
      <c r="N97" s="4" t="n"/>
      <c r="O97" s="4" t="n"/>
      <c r="P97" s="2" t="n"/>
      <c r="Q97" s="4" t="n"/>
      <c r="R97" s="4" t="n"/>
      <c r="S97" s="3" t="n"/>
      <c r="T97" s="3" t="n"/>
      <c r="U97" s="28" t="n"/>
      <c r="V97" s="28" t="n"/>
      <c r="W97" s="28" t="n"/>
      <c r="X97" s="28" t="n"/>
      <c r="Y97" s="33">
        <f>IF($A97="","",IFERROR(IF($U97&gt;0,$V97*12/$U97,0),0))</f>
        <v/>
      </c>
      <c r="Z97" s="30" t="n"/>
      <c r="AA97" s="34">
        <f>IF($A97="","",IFERROR(IF($C97="Venta",$U97*$Z97,$V97*$Z97),0))</f>
        <v/>
      </c>
      <c r="AB97" s="32" t="n"/>
      <c r="AC97" s="32" t="n"/>
      <c r="AD97" s="2" t="n"/>
      <c r="AE97" s="4" t="n"/>
      <c r="AF97" s="4" t="n"/>
      <c r="AG97" s="4" t="n"/>
      <c r="AH97" s="3" t="n"/>
    </row>
    <row r="98" ht="32" customHeight="1">
      <c r="A98" s="2" t="n"/>
      <c r="B98" s="2" t="n"/>
      <c r="C98" s="2" t="n"/>
      <c r="D98" s="2" t="n"/>
      <c r="E98" s="3" t="n"/>
      <c r="F98" s="2" t="n"/>
      <c r="G98" s="2" t="n"/>
      <c r="H98" s="4" t="n"/>
      <c r="I98" s="4" t="n"/>
      <c r="J98" s="4" t="n"/>
      <c r="K98" s="4" t="n"/>
      <c r="L98" s="2" t="n"/>
      <c r="M98" s="4" t="n"/>
      <c r="N98" s="4" t="n"/>
      <c r="O98" s="4" t="n"/>
      <c r="P98" s="2" t="n"/>
      <c r="Q98" s="4" t="n"/>
      <c r="R98" s="4" t="n"/>
      <c r="S98" s="3" t="n"/>
      <c r="T98" s="3" t="n"/>
      <c r="U98" s="28" t="n"/>
      <c r="V98" s="28" t="n"/>
      <c r="W98" s="28" t="n"/>
      <c r="X98" s="28" t="n"/>
      <c r="Y98" s="29">
        <f>IF($A98="","",IFERROR(IF($U98&gt;0,$V98*12/$U98,0),0))</f>
        <v/>
      </c>
      <c r="Z98" s="30" t="n"/>
      <c r="AA98" s="31">
        <f>IF($A98="","",IFERROR(IF($C98="Venta",$U98*$Z98,$V98*$Z98),0))</f>
        <v/>
      </c>
      <c r="AB98" s="32" t="n"/>
      <c r="AC98" s="32" t="n"/>
      <c r="AD98" s="2" t="n"/>
      <c r="AE98" s="4" t="n"/>
      <c r="AF98" s="4" t="n"/>
      <c r="AG98" s="4" t="n"/>
      <c r="AH98" s="3" t="n"/>
    </row>
    <row r="99" ht="32" customHeight="1">
      <c r="A99" s="2" t="n"/>
      <c r="B99" s="2" t="n"/>
      <c r="C99" s="2" t="n"/>
      <c r="D99" s="2" t="n"/>
      <c r="E99" s="3" t="n"/>
      <c r="F99" s="2" t="n"/>
      <c r="G99" s="2" t="n"/>
      <c r="H99" s="4" t="n"/>
      <c r="I99" s="4" t="n"/>
      <c r="J99" s="4" t="n"/>
      <c r="K99" s="4" t="n"/>
      <c r="L99" s="2" t="n"/>
      <c r="M99" s="4" t="n"/>
      <c r="N99" s="4" t="n"/>
      <c r="O99" s="4" t="n"/>
      <c r="P99" s="2" t="n"/>
      <c r="Q99" s="4" t="n"/>
      <c r="R99" s="4" t="n"/>
      <c r="S99" s="3" t="n"/>
      <c r="T99" s="3" t="n"/>
      <c r="U99" s="28" t="n"/>
      <c r="V99" s="28" t="n"/>
      <c r="W99" s="28" t="n"/>
      <c r="X99" s="28" t="n"/>
      <c r="Y99" s="33">
        <f>IF($A99="","",IFERROR(IF($U99&gt;0,$V99*12/$U99,0),0))</f>
        <v/>
      </c>
      <c r="Z99" s="30" t="n"/>
      <c r="AA99" s="34">
        <f>IF($A99="","",IFERROR(IF($C99="Venta",$U99*$Z99,$V99*$Z99),0))</f>
        <v/>
      </c>
      <c r="AB99" s="32" t="n"/>
      <c r="AC99" s="32" t="n"/>
      <c r="AD99" s="2" t="n"/>
      <c r="AE99" s="4" t="n"/>
      <c r="AF99" s="4" t="n"/>
      <c r="AG99" s="4" t="n"/>
      <c r="AH99" s="3" t="n"/>
    </row>
    <row r="100" ht="32" customHeight="1">
      <c r="A100" s="2" t="n"/>
      <c r="B100" s="2" t="n"/>
      <c r="C100" s="2" t="n"/>
      <c r="D100" s="2" t="n"/>
      <c r="E100" s="3" t="n"/>
      <c r="F100" s="2" t="n"/>
      <c r="G100" s="2" t="n"/>
      <c r="H100" s="4" t="n"/>
      <c r="I100" s="4" t="n"/>
      <c r="J100" s="4" t="n"/>
      <c r="K100" s="4" t="n"/>
      <c r="L100" s="2" t="n"/>
      <c r="M100" s="4" t="n"/>
      <c r="N100" s="4" t="n"/>
      <c r="O100" s="4" t="n"/>
      <c r="P100" s="2" t="n"/>
      <c r="Q100" s="4" t="n"/>
      <c r="R100" s="4" t="n"/>
      <c r="S100" s="3" t="n"/>
      <c r="T100" s="3" t="n"/>
      <c r="U100" s="28" t="n"/>
      <c r="V100" s="28" t="n"/>
      <c r="W100" s="28" t="n"/>
      <c r="X100" s="28" t="n"/>
      <c r="Y100" s="29">
        <f>IF($A100="","",IFERROR(IF($U100&gt;0,$V100*12/$U100,0),0))</f>
        <v/>
      </c>
      <c r="Z100" s="30" t="n"/>
      <c r="AA100" s="31">
        <f>IF($A100="","",IFERROR(IF($C100="Venta",$U100*$Z100,$V100*$Z100),0))</f>
        <v/>
      </c>
      <c r="AB100" s="32" t="n"/>
      <c r="AC100" s="32" t="n"/>
      <c r="AD100" s="2" t="n"/>
      <c r="AE100" s="4" t="n"/>
      <c r="AF100" s="4" t="n"/>
      <c r="AG100" s="4" t="n"/>
      <c r="AH100" s="3" t="n"/>
    </row>
    <row r="101" ht="32" customHeight="1">
      <c r="A101" s="2" t="n"/>
      <c r="B101" s="2" t="n"/>
      <c r="C101" s="2" t="n"/>
      <c r="D101" s="2" t="n"/>
      <c r="E101" s="3" t="n"/>
      <c r="F101" s="2" t="n"/>
      <c r="G101" s="2" t="n"/>
      <c r="H101" s="4" t="n"/>
      <c r="I101" s="4" t="n"/>
      <c r="J101" s="4" t="n"/>
      <c r="K101" s="4" t="n"/>
      <c r="L101" s="2" t="n"/>
      <c r="M101" s="4" t="n"/>
      <c r="N101" s="4" t="n"/>
      <c r="O101" s="4" t="n"/>
      <c r="P101" s="2" t="n"/>
      <c r="Q101" s="4" t="n"/>
      <c r="R101" s="4" t="n"/>
      <c r="S101" s="3" t="n"/>
      <c r="T101" s="3" t="n"/>
      <c r="U101" s="28" t="n"/>
      <c r="V101" s="28" t="n"/>
      <c r="W101" s="28" t="n"/>
      <c r="X101" s="28" t="n"/>
      <c r="Y101" s="33">
        <f>IF($A101="","",IFERROR(IF($U101&gt;0,$V101*12/$U101,0),0))</f>
        <v/>
      </c>
      <c r="Z101" s="30" t="n"/>
      <c r="AA101" s="34">
        <f>IF($A101="","",IFERROR(IF($C101="Venta",$U101*$Z101,$V101*$Z101),0))</f>
        <v/>
      </c>
      <c r="AB101" s="32" t="n"/>
      <c r="AC101" s="32" t="n"/>
      <c r="AD101" s="2" t="n"/>
      <c r="AE101" s="4" t="n"/>
      <c r="AF101" s="4" t="n"/>
      <c r="AG101" s="4" t="n"/>
      <c r="AH101" s="3" t="n"/>
    </row>
  </sheetData>
  <autoFilter ref="A1:AH101"/>
  <conditionalFormatting sqref="B2:B101">
    <cfRule type="expression" priority="1" dxfId="0" stopIfTrue="1">
      <formula>OR($B2="Alquilado",$B2="Vendido")</formula>
    </cfRule>
    <cfRule type="expression" priority="2" dxfId="1" stopIfTrue="1">
      <formula>$B2="Retirado"</formula>
    </cfRule>
  </conditionalFormatting>
  <conditionalFormatting sqref="A2:AH101">
    <cfRule type="expression" priority="3" dxfId="1" stopIfTrue="0">
      <formula>OR($AE2="No",$AF2="No",$AG2="No")</formula>
    </cfRule>
  </conditionalFormatting>
  <dataValidations count="6">
    <dataValidation sqref="B2:B101" showErrorMessage="1" showInputMessage="1" allowBlank="1" type="list">
      <formula1>"Disponible,Reservado,Alquilado,Vendido,Retirado"</formula1>
    </dataValidation>
    <dataValidation sqref="C2:C101" showErrorMessage="1" showInputMessage="1" allowBlank="1" type="list">
      <formula1>"Venta,Alquiler,Venta y alquiler"</formula1>
    </dataValidation>
    <dataValidation sqref="D2:D101" showErrorMessage="1" showInputMessage="1" allowBlank="1" type="list">
      <formula1>"Piso,Ático,Chalet,Local,Oficina,Vivienda unifamiliar"</formula1>
    </dataValidation>
    <dataValidation sqref="M2:O101" showErrorMessage="1" showInputMessage="1" allowBlank="1" type="list">
      <formula1>"Sí,No"</formula1>
    </dataValidation>
    <dataValidation sqref="AF2:AG101" showErrorMessage="1" showInputMessage="1" allowBlank="1" type="list">
      <formula1>"Sí,No"</formula1>
    </dataValidation>
    <dataValidation sqref="AE2:AE101" showErrorMessage="1" showInputMessage="1" allowBlank="1" type="list">
      <formula1>"A,B,C,D,E,F,G,No,En trámite"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O101"/>
  <sheetViews>
    <sheetView showGridLines="0" workbookViewId="0">
      <selection activeCell="A1" sqref="A1"/>
    </sheetView>
  </sheetViews>
  <sheetFormatPr baseColWidth="8" defaultRowHeight="15"/>
  <cols>
    <col width="31" customWidth="1" min="1" max="1"/>
    <col width="18" customWidth="1" min="2" max="2"/>
    <col width="4" customWidth="1" min="3" max="3"/>
    <col width="18" customWidth="1" min="4" max="4"/>
    <col width="13" customWidth="1" min="5" max="5"/>
    <col width="4" customWidth="1" min="6" max="6"/>
    <col width="18" customWidth="1" min="7" max="7"/>
    <col width="13" customWidth="1" min="8" max="8"/>
    <col width="4" customWidth="1" min="9" max="9"/>
    <col width="24" customWidth="1" min="10" max="10"/>
    <col width="19" customWidth="1" min="11" max="11"/>
    <col width="4" customWidth="1" min="12" max="12"/>
    <col width="23" customWidth="1" min="13" max="13"/>
    <col width="25" customWidth="1" min="14" max="14"/>
    <col width="20" customWidth="1" min="15" max="15"/>
  </cols>
  <sheetData>
    <row r="1" ht="30" customHeight="1">
      <c r="A1" s="12" t="inlineStr">
        <is>
          <t>Resumen ejecutivo de cartera de inmuebles</t>
        </is>
      </c>
    </row>
    <row r="2">
      <c r="A2" s="14" t="inlineStr">
        <is>
          <t>Indicador</t>
        </is>
      </c>
      <c r="B2" s="14" t="inlineStr">
        <is>
          <t>Valor</t>
        </is>
      </c>
      <c r="D2" s="1" t="inlineStr">
        <is>
          <t>Inmuebles por provincia</t>
        </is>
      </c>
      <c r="E2" s="1" t="inlineStr">
        <is>
          <t>Cantidad</t>
        </is>
      </c>
      <c r="G2" s="1" t="inlineStr">
        <is>
          <t>Estado cartera</t>
        </is>
      </c>
      <c r="H2" s="1" t="inlineStr">
        <is>
          <t>Cantidad</t>
        </is>
      </c>
      <c r="J2" s="1" t="inlineStr">
        <is>
          <t>Tipo de inmueble</t>
        </is>
      </c>
      <c r="K2" s="1" t="inlineStr">
        <is>
          <t>Precio medio venta</t>
        </is>
      </c>
      <c r="M2" s="1" t="inlineStr">
        <is>
          <t>Consulta rápida</t>
        </is>
      </c>
      <c r="N2" s="1" t="inlineStr">
        <is>
          <t>Resultado</t>
        </is>
      </c>
      <c r="O2" s="1" t="inlineStr">
        <is>
          <t>Consulta</t>
        </is>
      </c>
    </row>
    <row r="3">
      <c r="A3" s="15" t="inlineStr">
        <is>
          <t>Total de inmuebles</t>
        </is>
      </c>
      <c r="B3" s="16">
        <f>COUNTA('Cartera'!$A$2:$A$101)</f>
        <v/>
      </c>
      <c r="D3" s="17" t="inlineStr">
        <is>
          <t>Madrid</t>
        </is>
      </c>
      <c r="E3" s="18">
        <f>COUNTIF('Cartera'!$G$2:$G$101,$D3)</f>
        <v/>
      </c>
      <c r="G3" s="17" t="inlineStr">
        <is>
          <t>Disponible</t>
        </is>
      </c>
      <c r="H3" s="18">
        <f>COUNTIF('Cartera'!$B$2:$B$101,$G3)</f>
        <v/>
      </c>
      <c r="J3" s="17" t="inlineStr">
        <is>
          <t>Piso</t>
        </is>
      </c>
      <c r="K3" s="31">
        <f>IFERROR(SUMIFS('Cartera'!$U$2:$U$101,'Cartera'!$D$2:$D$101,$J3,'Cartera'!$C$2:$C$101,"Venta")/COUNTIFS('Cartera'!$D$2:$D$101,$J3,'Cartera'!$C$2:$C$101,"Venta"),0)</f>
        <v/>
      </c>
      <c r="M3" s="15" t="inlineStr">
        <is>
          <t>ID inmueble</t>
        </is>
      </c>
      <c r="N3" s="3" t="inlineStr">
        <is>
          <t>INM-2026-001</t>
        </is>
      </c>
    </row>
    <row r="4">
      <c r="A4" s="19" t="inlineStr">
        <is>
          <t>Inmuebles disponibles</t>
        </is>
      </c>
      <c r="B4" s="20">
        <f>COUNTIF('Cartera'!$B$2:$B$101,"Disponible")</f>
        <v/>
      </c>
      <c r="D4" s="21" t="inlineStr">
        <is>
          <t>Barcelona</t>
        </is>
      </c>
      <c r="E4" s="22">
        <f>COUNTIF('Cartera'!$G$2:$G$101,$D4)</f>
        <v/>
      </c>
      <c r="G4" s="21" t="inlineStr">
        <is>
          <t>Reservado</t>
        </is>
      </c>
      <c r="H4" s="22">
        <f>COUNTIF('Cartera'!$B$2:$B$101,$G4)</f>
        <v/>
      </c>
      <c r="J4" s="21" t="inlineStr">
        <is>
          <t>Ático</t>
        </is>
      </c>
      <c r="K4" s="34">
        <f>IFERROR(SUMIFS('Cartera'!$U$2:$U$101,'Cartera'!$D$2:$D$101,$J4,'Cartera'!$C$2:$C$101,"Venta")/COUNTIFS('Cartera'!$D$2:$D$101,$J4,'Cartera'!$C$2:$C$101,"Venta"),0)</f>
        <v/>
      </c>
      <c r="M4" s="19" t="inlineStr">
        <is>
          <t>Dirección</t>
        </is>
      </c>
      <c r="N4" s="23">
        <f>IFERROR(VLOOKUP($N$3,'Cartera'!$A$2:$AH$101,5,FALSE),"")</f>
        <v/>
      </c>
    </row>
    <row r="5">
      <c r="A5" s="15" t="inlineStr">
        <is>
          <t>Inmuebles en venta</t>
        </is>
      </c>
      <c r="B5" s="16">
        <f>COUNTIF('Cartera'!$C$2:$C$101,"Venta")</f>
        <v/>
      </c>
      <c r="D5" s="17" t="inlineStr">
        <is>
          <t>Sevilla</t>
        </is>
      </c>
      <c r="E5" s="18">
        <f>COUNTIF('Cartera'!$G$2:$G$101,$D5)</f>
        <v/>
      </c>
      <c r="G5" s="17" t="inlineStr">
        <is>
          <t>Alquilado</t>
        </is>
      </c>
      <c r="H5" s="18">
        <f>COUNTIF('Cartera'!$B$2:$B$101,$G5)</f>
        <v/>
      </c>
      <c r="J5" s="17" t="inlineStr">
        <is>
          <t>Chalet</t>
        </is>
      </c>
      <c r="K5" s="31">
        <f>IFERROR(SUMIFS('Cartera'!$U$2:$U$101,'Cartera'!$D$2:$D$101,$J5,'Cartera'!$C$2:$C$101,"Venta")/COUNTIFS('Cartera'!$D$2:$D$101,$J5,'Cartera'!$C$2:$C$101,"Venta"),0)</f>
        <v/>
      </c>
      <c r="M5" s="15" t="inlineStr">
        <is>
          <t>Estado cartera</t>
        </is>
      </c>
      <c r="N5" s="23">
        <f>IFERROR(VLOOKUP($N$3,'Cartera'!$A$2:$AH$101,2,FALSE),"")</f>
        <v/>
      </c>
    </row>
    <row r="6">
      <c r="A6" s="19" t="inlineStr">
        <is>
          <t>Inmuebles en alquiler</t>
        </is>
      </c>
      <c r="B6" s="20">
        <f>COUNTIF('Cartera'!$C$2:$C$101,"Alquiler")</f>
        <v/>
      </c>
      <c r="D6" s="21" t="inlineStr">
        <is>
          <t>Valencia</t>
        </is>
      </c>
      <c r="E6" s="22">
        <f>COUNTIF('Cartera'!$G$2:$G$101,$D6)</f>
        <v/>
      </c>
      <c r="G6" s="21" t="inlineStr">
        <is>
          <t>Vendido</t>
        </is>
      </c>
      <c r="H6" s="22">
        <f>COUNTIF('Cartera'!$B$2:$B$101,$G6)</f>
        <v/>
      </c>
      <c r="J6" s="21" t="inlineStr">
        <is>
          <t>Local</t>
        </is>
      </c>
      <c r="K6" s="34">
        <f>IFERROR(SUMIFS('Cartera'!$U$2:$U$101,'Cartera'!$D$2:$D$101,$J6,'Cartera'!$C$2:$C$101,"Venta")/COUNTIFS('Cartera'!$D$2:$D$101,$J6,'Cartera'!$C$2:$C$101,"Venta"),0)</f>
        <v/>
      </c>
      <c r="M6" s="19" t="inlineStr">
        <is>
          <t>Agente responsable</t>
        </is>
      </c>
      <c r="N6" s="23">
        <f>IFERROR(VLOOKUP($N$3,'Cartera'!$A$2:$AH$101,30,FALSE),"")</f>
        <v/>
      </c>
    </row>
    <row r="7">
      <c r="A7" s="15" t="inlineStr">
        <is>
          <t>Precio medio de venta</t>
        </is>
      </c>
      <c r="B7" s="31">
        <f>IFERROR(AVERAGE('Cartera'!$U$2:$U$101),0)</f>
        <v/>
      </c>
      <c r="D7" s="17" t="inlineStr">
        <is>
          <t>Alicante</t>
        </is>
      </c>
      <c r="E7" s="18">
        <f>COUNTIF('Cartera'!$G$2:$G$101,$D7)</f>
        <v/>
      </c>
      <c r="G7" s="17" t="inlineStr">
        <is>
          <t>Retirado</t>
        </is>
      </c>
      <c r="H7" s="18">
        <f>COUNTIF('Cartera'!$B$2:$B$101,$G7)</f>
        <v/>
      </c>
      <c r="J7" s="17" t="inlineStr">
        <is>
          <t>Oficina</t>
        </is>
      </c>
      <c r="K7" s="31">
        <f>IFERROR(SUMIFS('Cartera'!$U$2:$U$101,'Cartera'!$D$2:$D$101,$J7,'Cartera'!$C$2:$C$101,"Venta")/COUNTIFS('Cartera'!$D$2:$D$101,$J7,'Cartera'!$C$2:$C$101,"Venta"),0)</f>
        <v/>
      </c>
      <c r="M7" s="15" t="inlineStr">
        <is>
          <t>Precio de venta</t>
        </is>
      </c>
      <c r="N7" s="35">
        <f>IFERROR(VLOOKUP($N$3,'Cartera'!$A$2:$AH$101,21,FALSE),0)</f>
        <v/>
      </c>
    </row>
    <row r="8">
      <c r="A8" s="19" t="inlineStr">
        <is>
          <t>Alquiler mensual medio</t>
        </is>
      </c>
      <c r="B8" s="34">
        <f>IFERROR(AVERAGE('Cartera'!$V$2:$V$101),0)</f>
        <v/>
      </c>
      <c r="D8" s="21" t="inlineStr">
        <is>
          <t>Málaga</t>
        </is>
      </c>
      <c r="E8" s="22">
        <f>COUNTIF('Cartera'!$G$2:$G$101,$D8)</f>
        <v/>
      </c>
      <c r="J8" s="21" t="inlineStr">
        <is>
          <t>Vivienda unifamiliar</t>
        </is>
      </c>
      <c r="K8" s="34">
        <f>IFERROR(SUMIFS('Cartera'!$U$2:$U$101,'Cartera'!$D$2:$D$101,$J8,'Cartera'!$C$2:$C$101,"Venta")/COUNTIFS('Cartera'!$D$2:$D$101,$J8,'Cartera'!$C$2:$C$101,"Venta"),0)</f>
        <v/>
      </c>
    </row>
    <row r="9">
      <c r="A9" s="15" t="inlineStr">
        <is>
          <t>Rentabilidad bruta media</t>
        </is>
      </c>
      <c r="B9" s="29">
        <f>IFERROR(AVERAGE('Cartera'!$Y$2:$Y$101),0)</f>
        <v/>
      </c>
      <c r="D9" s="17" t="inlineStr">
        <is>
          <t>Bizkaia</t>
        </is>
      </c>
      <c r="E9" s="18">
        <f>COUNTIF('Cartera'!$G$2:$G$101,$D9)</f>
        <v/>
      </c>
    </row>
    <row r="10">
      <c r="A10" s="19" t="inlineStr">
        <is>
          <t>Comisión potencial total</t>
        </is>
      </c>
      <c r="B10" s="34">
        <f>SUM('Cartera'!$AA$2:$AA$101)</f>
        <v/>
      </c>
      <c r="D10" s="21" t="inlineStr">
        <is>
          <t>Zaragoza</t>
        </is>
      </c>
      <c r="E10" s="22">
        <f>COUNTIF('Cartera'!$G$2:$G$101,$D10)</f>
        <v/>
      </c>
      <c r="M10" s="14" t="inlineStr">
        <is>
          <t>Agente responsable</t>
        </is>
      </c>
      <c r="N10" s="14" t="inlineStr">
        <is>
          <t>Inmuebles</t>
        </is>
      </c>
      <c r="O10" s="14" t="inlineStr">
        <is>
          <t>Comisión potencial</t>
        </is>
      </c>
    </row>
    <row r="11">
      <c r="A11" s="15" t="inlineStr">
        <is>
          <t>Documentación incompleta</t>
        </is>
      </c>
      <c r="B11" s="16">
        <f>COUNTIF('Cartera'!$AE$2:$AE$101,"No")+COUNTIF('Cartera'!$AF$2:$AF$101,"No")+COUNTIF('Cartera'!$AG$2:$AG$101,"No")</f>
        <v/>
      </c>
      <c r="D11" s="17" t="inlineStr">
        <is>
          <t>Valladolid</t>
        </is>
      </c>
      <c r="E11" s="18">
        <f>COUNTIF('Cartera'!$G$2:$G$101,$D11)</f>
        <v/>
      </c>
      <c r="M11" s="17" t="inlineStr">
        <is>
          <t>Elena Torres</t>
        </is>
      </c>
      <c r="N11" s="18">
        <f>COUNTIF('Cartera'!$AD$2:$AD$101,$M11)</f>
        <v/>
      </c>
      <c r="O11" s="31">
        <f>SUMIF('Cartera'!$AD$2:$AD$101,$M11,'Cartera'!$AA$2:$AA$101)</f>
        <v/>
      </c>
    </row>
    <row r="12">
      <c r="M12" s="21" t="inlineStr">
        <is>
          <t>Javier Moreno</t>
        </is>
      </c>
      <c r="N12" s="22">
        <f>COUNTIF('Cartera'!$AD$2:$AD$101,$M12)</f>
        <v/>
      </c>
      <c r="O12" s="34">
        <f>SUMIF('Cartera'!$AD$2:$AD$101,$M12,'Cartera'!$AA$2:$AA$101)</f>
        <v/>
      </c>
    </row>
    <row r="13">
      <c r="M13" s="17" t="inlineStr">
        <is>
          <t>Lucía Vidal</t>
        </is>
      </c>
      <c r="N13" s="18">
        <f>COUNTIF('Cartera'!$AD$2:$AD$101,$M13)</f>
        <v/>
      </c>
      <c r="O13" s="31">
        <f>SUMIF('Cartera'!$AD$2:$AD$101,$M13,'Cartera'!$AA$2:$AA$101)</f>
        <v/>
      </c>
    </row>
    <row r="14">
      <c r="M14" s="21" t="inlineStr">
        <is>
          <t>Carlos Mena</t>
        </is>
      </c>
      <c r="N14" s="22">
        <f>COUNTIF('Cartera'!$AD$2:$AD$101,$M14)</f>
        <v/>
      </c>
      <c r="O14" s="34">
        <f>SUMIF('Cartera'!$AD$2:$AD$101,$M14,'Cartera'!$AA$2:$AA$101)</f>
        <v/>
      </c>
    </row>
    <row r="15">
      <c r="M15" s="17" t="inlineStr">
        <is>
          <t>Marta Soler</t>
        </is>
      </c>
      <c r="N15" s="18">
        <f>COUNTIF('Cartera'!$AD$2:$AD$101,$M15)</f>
        <v/>
      </c>
      <c r="O15" s="31">
        <f>SUMIF('Cartera'!$AD$2:$AD$101,$M15,'Cartera'!$AA$2:$AA$101)</f>
        <v/>
      </c>
    </row>
    <row r="16">
      <c r="M16" s="21" t="inlineStr">
        <is>
          <t>Pablo Ríos</t>
        </is>
      </c>
      <c r="N16" s="22">
        <f>COUNTIF('Cartera'!$AD$2:$AD$101,$M16)</f>
        <v/>
      </c>
      <c r="O16" s="34">
        <f>SUMIF('Cartera'!$AD$2:$AD$101,$M16,'Cartera'!$AA$2:$AA$101)</f>
        <v/>
      </c>
    </row>
    <row r="17">
      <c r="M17" s="17" t="inlineStr">
        <is>
          <t>Sofía Castro</t>
        </is>
      </c>
      <c r="N17" s="18">
        <f>COUNTIF('Cartera'!$AD$2:$AD$101,$M17)</f>
        <v/>
      </c>
      <c r="O17" s="31">
        <f>SUMIF('Cartera'!$AD$2:$AD$101,$M17,'Cartera'!$AA$2:$AA$101)</f>
        <v/>
      </c>
    </row>
    <row r="18">
      <c r="M18" s="21" t="inlineStr">
        <is>
          <t>Diego Pardo</t>
        </is>
      </c>
      <c r="N18" s="22">
        <f>COUNTIF('Cartera'!$AD$2:$AD$101,$M18)</f>
        <v/>
      </c>
      <c r="O18" s="34">
        <f>SUMIF('Cartera'!$AD$2:$AD$101,$M18,'Cartera'!$AA$2:$AA$101)</f>
        <v/>
      </c>
    </row>
    <row r="19">
      <c r="M19" s="17" t="inlineStr">
        <is>
          <t>Nuria Blanco</t>
        </is>
      </c>
      <c r="N19" s="18">
        <f>COUNTIF('Cartera'!$AD$2:$AD$101,$M19)</f>
        <v/>
      </c>
      <c r="O19" s="31">
        <f>SUMIF('Cartera'!$AD$2:$AD$101,$M19,'Cartera'!$AA$2:$AA$101)</f>
        <v/>
      </c>
    </row>
    <row r="20"/>
    <row r="21"/>
    <row r="22"/>
    <row r="23"/>
    <row r="24"/>
    <row r="25"/>
    <row r="26"/>
    <row r="27"/>
    <row r="28"/>
    <row r="29"/>
    <row r="30"/>
    <row r="31"/>
    <row r="32"/>
    <row r="33"/>
    <row r="34"/>
    <row r="35"/>
    <row r="36"/>
    <row r="37"/>
    <row r="38"/>
    <row r="39"/>
    <row r="40"/>
    <row r="41"/>
    <row r="42"/>
    <row r="43"/>
    <row r="44"/>
    <row r="45"/>
    <row r="46"/>
    <row r="47"/>
    <row r="48"/>
    <row r="49"/>
    <row r="50"/>
    <row r="51"/>
    <row r="52"/>
    <row r="53"/>
    <row r="54"/>
    <row r="55"/>
    <row r="56"/>
    <row r="57"/>
    <row r="58"/>
    <row r="59"/>
    <row r="60"/>
    <row r="61"/>
    <row r="62"/>
    <row r="63"/>
    <row r="64"/>
    <row r="65"/>
    <row r="66"/>
    <row r="67"/>
    <row r="68"/>
    <row r="69"/>
    <row r="70"/>
    <row r="71"/>
    <row r="72"/>
    <row r="73"/>
    <row r="74"/>
    <row r="75"/>
    <row r="76"/>
    <row r="77"/>
    <row r="78"/>
    <row r="79"/>
    <row r="80"/>
    <row r="81"/>
    <row r="82"/>
    <row r="83"/>
    <row r="84"/>
    <row r="85"/>
    <row r="86"/>
    <row r="87"/>
    <row r="88"/>
    <row r="89"/>
    <row r="90"/>
    <row r="91"/>
    <row r="92"/>
    <row r="93"/>
    <row r="94"/>
    <row r="95"/>
    <row r="96"/>
    <row r="97"/>
    <row r="98"/>
    <row r="99"/>
    <row r="100"/>
    <row r="101">
      <c r="B101">
        <f>""</f>
        <v/>
      </c>
      <c r="E101">
        <f>""</f>
        <v/>
      </c>
      <c r="H101">
        <f>""</f>
        <v/>
      </c>
      <c r="K101">
        <f>""</f>
        <v/>
      </c>
      <c r="N101">
        <f>""</f>
        <v/>
      </c>
      <c r="O101">
        <f>""</f>
        <v/>
      </c>
    </row>
  </sheetData>
  <mergeCells count="1">
    <mergeCell ref="A1:O1"/>
  </mergeCells>
  <pageMargins left="0.75" right="0.75" top="1" bottom="1" header="0.5" footer="0.5"/>
  <drawing xmlns:r="http://schemas.openxmlformats.org/officeDocument/2006/relationships" r:id="rId1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H12"/>
  <sheetViews>
    <sheetView showGridLines="0" workbookViewId="0">
      <selection activeCell="A1" sqref="A1"/>
    </sheetView>
  </sheetViews>
  <sheetFormatPr baseColWidth="8" defaultRowHeight="15"/>
  <cols>
    <col width="28" customWidth="1" min="1" max="1"/>
    <col width="115" customWidth="1" min="2" max="2"/>
    <col width="3" customWidth="1" min="3" max="3"/>
    <col width="3" customWidth="1" min="4" max="4"/>
    <col width="3" customWidth="1" min="5" max="5"/>
    <col width="3" customWidth="1" min="6" max="6"/>
    <col width="3" customWidth="1" min="7" max="7"/>
    <col width="3" customWidth="1" min="8" max="8"/>
  </cols>
  <sheetData>
    <row r="1" ht="30" customHeight="1">
      <c r="A1" s="12" t="inlineStr">
        <is>
          <t>Guía de uso de la cartera de inmuebles</t>
        </is>
      </c>
    </row>
    <row r="2"/>
    <row r="3">
      <c r="A3" s="14" t="inlineStr">
        <is>
          <t>Apartado</t>
        </is>
      </c>
      <c r="B3" s="14" t="inlineStr">
        <is>
          <t>Instrucciones</t>
        </is>
      </c>
    </row>
    <row r="4" ht="58" customHeight="1">
      <c r="A4" s="25" t="inlineStr">
        <is>
          <t>Cómo añadir un inmueble</t>
        </is>
      </c>
      <c r="B4" s="26" t="inlineStr">
        <is>
          <t>Introduzca cada inmueble en la primera fila libre de la hoja Cartera. Las filas 2 a 101 están preparadas con fórmulas, formatos y validaciones. Complete las celdas amarillas y no modifique las columnas Rentabilidad bruta estimada ni Comisión estimada.</t>
        </is>
      </c>
    </row>
    <row r="5" ht="58" customHeight="1">
      <c r="A5" s="27" t="inlineStr">
        <is>
          <t>Estados de cartera</t>
        </is>
      </c>
      <c r="B5" s="23" t="inlineStr">
        <is>
          <t>Disponible: inmueble activo para comercialización. Reservado: operación pendiente de confirmación o firma. Alquilado: contrato de arrendamiento formalizado. Vendido: compraventa cerrada. Retirado: inmueble temporal o definitivamente fuera de cartera.</t>
        </is>
      </c>
    </row>
    <row r="6" ht="58" customHeight="1">
      <c r="A6" s="25" t="inlineStr">
        <is>
          <t>Tipos de operación</t>
        </is>
      </c>
      <c r="B6" s="26" t="inlineStr">
        <is>
          <t>Seleccione Venta, Alquiler o Venta y alquiler. La comisión estimada se calcula sobre el precio de venta cuando la operación es Venta y sobre una mensualidad de renta para el resto de opciones; revise el porcentaje de comisión aplicable.</t>
        </is>
      </c>
    </row>
    <row r="7" ht="58" customHeight="1">
      <c r="A7" s="27" t="inlineStr">
        <is>
          <t>Campos obligatorios</t>
        </is>
      </c>
      <c r="B7" s="23" t="inlineStr">
        <is>
          <t>Para una gestión ordenada, complete como mínimo ID inmueble, estado, tipo de operación, tipo de inmueble, dirección, municipio, propietario, NIF, referencia catastral, precio, fecha de alta y agente responsable.</t>
        </is>
      </c>
    </row>
    <row r="8" ht="58" customHeight="1">
      <c r="A8" s="25" t="inlineStr">
        <is>
          <t>Filtros y resumen</t>
        </is>
      </c>
      <c r="B8" s="26" t="inlineStr">
        <is>
          <t>Utilice los filtros de la cabecera de Cartera para localizar inmuebles por estado, provincia, agente o tipo de operación. El Resumen recalcula automáticamente los registros incluidos entre las filas 2 y 101. Si se supera ese rango, amplíe fórmulas, validaciones, filtro y fuentes de gráficos.</t>
        </is>
      </c>
    </row>
    <row r="9" ht="58" customHeight="1">
      <c r="A9" s="27" t="inlineStr">
        <is>
          <t>Documentación recomendable</t>
        </is>
      </c>
      <c r="B9" s="23" t="inlineStr">
        <is>
          <t>Mantenga disponibles la nota simple, el certificado energético, la cédula de habitabilidad cuando proceda, la referencia catastral y justificantes de IBI. Los valores No en documentación se muestran como alerta para facilitar el seguimiento del expediente.</t>
        </is>
      </c>
    </row>
    <row r="10" ht="58" customHeight="1">
      <c r="A10" s="25" t="inlineStr">
        <is>
          <t>Alquileres</t>
        </is>
      </c>
      <c r="B10" s="26" t="inlineStr">
        <is>
          <t>Para alquileres, compruebe la fianza equivalente a una mensualidad, el depósito ante el organismo autonómico competente y los gastos deducibles aplicables. Revise comunidad, seguro, IBI, intereses y la amortización del 3% conforme al caso concreto y la normativa vigente.</t>
        </is>
      </c>
    </row>
    <row r="11" ht="58" customHeight="1">
      <c r="A11" s="27" t="inlineStr">
        <is>
          <t>Compraventas</t>
        </is>
      </c>
      <c r="B11" s="23" t="inlineStr">
        <is>
          <t>En vivienda de segunda mano, revise el ITP aplicable. En obra nueva, compruebe IVA y AJD. Valore también la posible plusvalía municipal y la distribución de gastos pactada entre las partes antes de formalizar la operación.</t>
        </is>
      </c>
    </row>
    <row r="12" ht="58" customHeight="1">
      <c r="A12" s="25" t="inlineStr">
        <is>
          <t>Revisión normativa</t>
        </is>
      </c>
      <c r="B12" s="26" t="inlineStr">
        <is>
          <t>Revise periódicamente los expedientes conforme a la LAU, la Ley de Propiedad Horizontal y los criterios vigentes de la Agencia Tributaria. Esta plantilla es una herramienta de gestión y no sustituye el asesoramiento jurídico, fiscal o técnico especializado.</t>
        </is>
      </c>
    </row>
  </sheetData>
  <mergeCells count="1">
    <mergeCell ref="A1:H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2026-08-25T20:35:03Z</dcterms:created>
  <dcterms:modified xmlns:dcterms="http://purl.org/dc/terms/" xmlns:xsi="http://www.w3.org/2001/XMLSchema-instance" xsi:type="dcterms:W3CDTF">2026-08-25T20:35:03Z</dcterms:modified>
</cp:coreProperties>
</file>