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tos" sheetId="1" state="visible" r:id="rId1"/>
    <sheet xmlns:r="http://schemas.openxmlformats.org/officeDocument/2006/relationships" name="Ingresos_Gastos" sheetId="2" state="visible" r:id="rId2"/>
    <sheet xmlns:r="http://schemas.openxmlformats.org/officeDocument/2006/relationships" name="Resumen_IRPF" sheetId="3" state="visible" r:id="rId3"/>
    <sheet xmlns:r="http://schemas.openxmlformats.org/officeDocument/2006/relationships" name="Dashbo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#.##0,00 &quot;€&quot;"/>
    <numFmt numFmtId="166" formatCode="0,0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i val="1"/>
      <color rgb="0064748B"/>
      <sz val="9"/>
    </font>
    <font>
      <name val="Calibri"/>
      <b val="1"/>
      <color rgb="00FFFFFF"/>
      <sz val="10"/>
    </font>
    <font>
      <name val="Calibri"/>
      <b val="1"/>
      <color rgb="000F766E"/>
      <sz val="12"/>
    </font>
    <font>
      <name val="Calibri"/>
      <b val="1"/>
      <color rgb="00FFFFFF"/>
      <sz val="15"/>
    </font>
    <font>
      <name val="Calibri"/>
      <b val="1"/>
      <color rgb="00FFFFFF"/>
      <sz val="9"/>
    </font>
    <font>
      <name val="Calibri"/>
      <b val="1"/>
      <color rgb="000F766E"/>
      <sz val="13"/>
    </font>
    <font>
      <name val="Calibri"/>
      <i val="1"/>
      <color rgb="00475569"/>
      <sz val="9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0F766E"/>
      </patternFill>
    </fill>
    <fill>
      <patternFill patternType="solid">
        <fgColor rgb="00F0FDFA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6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166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left" vertical="center"/>
    </xf>
    <xf numFmtId="166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0" borderId="0" applyAlignment="1" pivotButton="0" quotePrefix="0" xfId="0">
      <alignment horizontal="left" wrapText="1"/>
    </xf>
    <xf numFmtId="165" fontId="3" fillId="3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left" vertical="center"/>
    </xf>
    <xf numFmtId="0" fontId="2" fillId="2" borderId="0" pivotButton="0" quotePrefix="0" xfId="0"/>
    <xf numFmtId="165" fontId="6" fillId="2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8" fillId="2" borderId="0" applyAlignment="1" pivotButton="0" quotePrefix="0" xfId="0">
      <alignment horizontal="center" vertical="center" wrapText="1"/>
    </xf>
    <xf numFmtId="0" fontId="9" fillId="6" borderId="1" applyAlignment="1" pivotButton="0" quotePrefix="0" xfId="0">
      <alignment horizontal="center" vertical="center" wrapText="1"/>
    </xf>
    <xf numFmtId="0" fontId="0" fillId="0" borderId="4" pivotButton="0" quotePrefix="0" xfId="0"/>
    <xf numFmtId="165" fontId="10" fillId="7" borderId="1" applyAlignment="1" pivotButton="0" quotePrefix="0" xfId="0">
      <alignment horizontal="center" vertical="center" wrapText="1"/>
    </xf>
    <xf numFmtId="1" fontId="10" fillId="7" borderId="1" applyAlignment="1" pivotButton="0" quotePrefix="0" xfId="0">
      <alignment horizontal="center" vertical="center" wrapText="1"/>
    </xf>
    <xf numFmtId="0" fontId="3" fillId="3" borderId="1" pivotButton="0" quotePrefix="0" xfId="0"/>
    <xf numFmtId="165" fontId="3" fillId="3" borderId="1" pivotButton="0" quotePrefix="0" xfId="0"/>
    <xf numFmtId="0" fontId="3" fillId="5" borderId="1" pivotButton="0" quotePrefix="0" xfId="0"/>
    <xf numFmtId="165" fontId="3" fillId="5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0" fillId="3" borderId="1" pivotButton="0" quotePrefix="0" xfId="0"/>
    <xf numFmtId="165" fontId="0" fillId="3" borderId="1" pivotButton="0" quotePrefix="0" xfId="0"/>
    <xf numFmtId="0" fontId="0" fillId="5" borderId="1" pivotButton="0" quotePrefix="0" xfId="0"/>
    <xf numFmtId="165" fontId="0" fillId="5" borderId="1" pivotButton="0" quotePrefix="0" xfId="0"/>
    <xf numFmtId="0" fontId="11" fillId="0" borderId="0" applyAlignment="1" pivotButton="0" quotePrefix="0" xfId="0">
      <alignment horizontal="left" wrapText="1"/>
    </xf>
    <xf numFmtId="164" fontId="3" fillId="3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left" vertical="center"/>
    </xf>
    <xf numFmtId="166" fontId="3" fillId="3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left" vertical="center"/>
    </xf>
    <xf numFmtId="166" fontId="3" fillId="5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left" vertical="center"/>
    </xf>
    <xf numFmtId="165" fontId="6" fillId="2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 wrapText="1"/>
    </xf>
    <xf numFmtId="165" fontId="10" fillId="7" borderId="1" applyAlignment="1" pivotButton="0" quotePrefix="0" xfId="0">
      <alignment horizontal="center" vertical="center" wrapText="1"/>
    </xf>
    <xf numFmtId="165" fontId="3" fillId="3" borderId="1" pivotButton="0" quotePrefix="0" xfId="0"/>
    <xf numFmtId="165" fontId="3" fillId="5" borderId="1" pivotButton="0" quotePrefix="0" xfId="0"/>
    <xf numFmtId="165" fontId="0" fillId="0" borderId="1" pivotButton="0" quotePrefix="0" xfId="0"/>
    <xf numFmtId="165" fontId="0" fillId="3" borderId="1" pivotButton="0" quotePrefix="0" xfId="0"/>
    <xf numFmtId="165" fontId="0" fillId="5" borderId="1" pivotButton="0" quotePrefix="0" xfId="0"/>
  </cellXfs>
  <cellStyles count="1">
    <cellStyle name="Normal" xfId="0" builtinId="0" hidden="0"/>
  </cellStyles>
  <dxfs count="2"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Ingresos vs Gastos vs Rendimiento por Inmueble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'Dashboard'!B8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'Dashboard'!$A$9:$A$16</f>
            </numRef>
          </cat>
          <val>
            <numRef>
              <f>'Dashboard'!$B$9:$B$16</f>
            </numRef>
          </val>
        </ser>
        <ser>
          <idx val="1"/>
          <order val="1"/>
          <tx>
            <strRef>
              <f>'Dashboard'!C8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'Dashboard'!$A$9:$A$16</f>
            </numRef>
          </cat>
          <val>
            <numRef>
              <f>'Dashboard'!$C$9:$C$16</f>
            </numRef>
          </val>
        </ser>
        <ser>
          <idx val="2"/>
          <order val="2"/>
          <tx>
            <strRef>
              <f>'Dashboard'!D8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'Dashboard'!$A$9:$A$16</f>
            </numRef>
          </cat>
          <val>
            <numRef>
              <f>'Dashboard'!$D$9:$D$16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Gastos Deducibles por Categoría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'Dashboard'!$A$19:$A$25</f>
            </numRef>
          </cat>
          <val>
            <numRef>
              <f>'Dashboard'!$B$19:$B$25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Mensual Ingresos vs Gastos — 2026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'Dashboard'!B30</f>
            </strRef>
          </tx>
          <spPr>
            <a:ln xmlns:a="http://schemas.openxmlformats.org/drawingml/2006/main" w="25000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'Dashboard'!$A$31:$A$42</f>
            </numRef>
          </cat>
          <val>
            <numRef>
              <f>'Dashboard'!$B$31:$B$42</f>
            </numRef>
          </val>
        </ser>
        <ser>
          <idx val="1"/>
          <order val="1"/>
          <tx>
            <strRef>
              <f>'Dashboard'!C30</f>
            </strRef>
          </tx>
          <spPr>
            <a:ln xmlns:a="http://schemas.openxmlformats.org/drawingml/2006/main" w="25000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'Dashboard'!$A$31:$A$42</f>
            </numRef>
          </cat>
          <val>
            <numRef>
              <f>'Dashboard'!$C$31:$C$42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6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31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4" customWidth="1" min="3" max="3"/>
    <col width="20" customWidth="1" min="4" max="4"/>
    <col width="14" customWidth="1" min="5" max="5"/>
    <col width="30" customWidth="1" min="6" max="6"/>
    <col width="14" customWidth="1" min="7" max="7"/>
    <col width="26" customWidth="1" min="8" max="8"/>
    <col width="14" customWidth="1" min="9" max="9"/>
    <col width="28" customWidth="1" min="10" max="10"/>
    <col width="16" customWidth="1" min="11" max="11"/>
    <col width="18" customWidth="1" min="12" max="12"/>
    <col width="16" customWidth="1" min="13" max="13"/>
    <col width="12" customWidth="1" min="14" max="14"/>
    <col width="16" customWidth="1" min="15" max="15"/>
    <col width="18" customWidth="1" min="16" max="16"/>
    <col width="18" customWidth="1" min="17" max="17"/>
    <col width="30" customWidth="1" min="18" max="18"/>
  </cols>
  <sheetData>
    <row r="1" ht="30" customHeight="1">
      <c r="A1" s="1" t="inlineStr">
        <is>
          <t>CONTRATOS DE ARRENDAMIENTO — IRPF 2026</t>
        </is>
      </c>
    </row>
    <row r="2" ht="22" customHeight="1">
      <c r="A2" s="2" t="inlineStr">
        <is>
          <t>ID_Contrato</t>
        </is>
      </c>
      <c r="B2" s="2" t="inlineStr">
        <is>
          <t>Arrendador</t>
        </is>
      </c>
      <c r="C2" s="2" t="inlineStr">
        <is>
          <t>NIF_Arrendador</t>
        </is>
      </c>
      <c r="D2" s="2" t="inlineStr">
        <is>
          <t>Inquilino</t>
        </is>
      </c>
      <c r="E2" s="2" t="inlineStr">
        <is>
          <t>NIF_Inquilino</t>
        </is>
      </c>
      <c r="F2" s="2" t="inlineStr">
        <is>
          <t>Dirección_Inmueble</t>
        </is>
      </c>
      <c r="G2" s="2" t="inlineStr">
        <is>
          <t>Municipio</t>
        </is>
      </c>
      <c r="H2" s="2" t="inlineStr">
        <is>
          <t>Ref._Catastral</t>
        </is>
      </c>
      <c r="I2" s="2" t="inlineStr">
        <is>
          <t>Tipo_Inmueble</t>
        </is>
      </c>
      <c r="J2" s="2" t="inlineStr">
        <is>
          <t>Uso_Contrato</t>
        </is>
      </c>
      <c r="K2" s="2" t="inlineStr">
        <is>
          <t>Fecha_Contrato</t>
        </is>
      </c>
      <c r="L2" s="2" t="inlineStr">
        <is>
          <t>Fecha_Fin_Contrato</t>
        </is>
      </c>
      <c r="M2" s="2" t="inlineStr">
        <is>
          <t>Renta_Mensual_€</t>
        </is>
      </c>
      <c r="N2" s="2" t="inlineStr">
        <is>
          <t>Fianza_€</t>
        </is>
      </c>
      <c r="O2" s="2" t="inlineStr">
        <is>
          <t>Depósito_Org._€</t>
        </is>
      </c>
      <c r="P2" s="2" t="inlineStr">
        <is>
          <t>¿Vivienda_Habitual?</t>
        </is>
      </c>
      <c r="Q2" s="2" t="inlineStr">
        <is>
          <t>%_Reducción_IRPF</t>
        </is>
      </c>
      <c r="R2" s="2" t="inlineStr">
        <is>
          <t>Observaciones</t>
        </is>
      </c>
    </row>
    <row r="3">
      <c r="A3" s="3" t="inlineStr">
        <is>
          <t>C001</t>
        </is>
      </c>
      <c r="B3" s="3" t="inlineStr">
        <is>
          <t>María García</t>
        </is>
      </c>
      <c r="C3" s="3" t="inlineStr">
        <is>
          <t>12345678Z</t>
        </is>
      </c>
      <c r="D3" s="3" t="inlineStr">
        <is>
          <t>Pedro Molina</t>
        </is>
      </c>
      <c r="E3" s="3" t="inlineStr">
        <is>
          <t>87654321X</t>
        </is>
      </c>
      <c r="F3" s="3" t="inlineStr">
        <is>
          <t>Calle Mayor 12 3ºB</t>
        </is>
      </c>
      <c r="G3" s="3" t="inlineStr">
        <is>
          <t>Madrid</t>
        </is>
      </c>
      <c r="H3" s="3" t="inlineStr">
        <is>
          <t>9872301VH3097B0001FU</t>
        </is>
      </c>
      <c r="I3" s="3" t="inlineStr">
        <is>
          <t>Piso</t>
        </is>
      </c>
      <c r="J3" s="3" t="inlineStr">
        <is>
          <t>Vivienda habitual</t>
        </is>
      </c>
      <c r="K3" s="43" t="n">
        <v>46037</v>
      </c>
      <c r="L3" s="43" t="n">
        <v>46401</v>
      </c>
      <c r="M3" s="44" t="n">
        <v>1200</v>
      </c>
      <c r="N3" s="44" t="n">
        <v>1200</v>
      </c>
      <c r="O3" s="44" t="n">
        <v>1200</v>
      </c>
      <c r="P3" s="6" t="inlineStr">
        <is>
          <t>Sí</t>
        </is>
      </c>
      <c r="Q3" s="45">
        <f>IF(P3="Sí",0.6,0)</f>
        <v/>
      </c>
      <c r="R3" s="8">
        <f>IF(OR(L3="",L3&gt;DATE(2026,12,31)),"Vigente","Finalizado")</f>
        <v/>
      </c>
    </row>
    <row r="4">
      <c r="A4" s="9" t="inlineStr">
        <is>
          <t>C002</t>
        </is>
      </c>
      <c r="B4" s="9" t="inlineStr">
        <is>
          <t>Antonio López</t>
        </is>
      </c>
      <c r="C4" s="9" t="inlineStr">
        <is>
          <t>23456789A</t>
        </is>
      </c>
      <c r="D4" s="9" t="inlineStr">
        <is>
          <t>Sofía Romero</t>
        </is>
      </c>
      <c r="E4" s="9" t="inlineStr">
        <is>
          <t>76543210B</t>
        </is>
      </c>
      <c r="F4" s="9" t="inlineStr">
        <is>
          <t>Av. Diagonal 405 2ºA</t>
        </is>
      </c>
      <c r="G4" s="9" t="inlineStr">
        <is>
          <t>Barcelona</t>
        </is>
      </c>
      <c r="H4" s="9" t="inlineStr">
        <is>
          <t>0800701DF3807F0001UF</t>
        </is>
      </c>
      <c r="I4" s="9" t="inlineStr">
        <is>
          <t>Piso</t>
        </is>
      </c>
      <c r="J4" s="9" t="inlineStr">
        <is>
          <t>Vivienda habitual</t>
        </is>
      </c>
      <c r="K4" s="46" t="n">
        <v>46054</v>
      </c>
      <c r="L4" s="46" t="n">
        <v>46418</v>
      </c>
      <c r="M4" s="44" t="n">
        <v>1450</v>
      </c>
      <c r="N4" s="44" t="n">
        <v>1450</v>
      </c>
      <c r="O4" s="44" t="n">
        <v>1450</v>
      </c>
      <c r="P4" s="6" t="inlineStr">
        <is>
          <t>Sí</t>
        </is>
      </c>
      <c r="Q4" s="47">
        <f>IF(P4="Sí",0.6,0)</f>
        <v/>
      </c>
      <c r="R4" s="12">
        <f>IF(OR(L4="",L4&gt;DATE(2026,12,31)),"Vigente","Finalizado")</f>
        <v/>
      </c>
    </row>
    <row r="5">
      <c r="A5" s="3" t="inlineStr">
        <is>
          <t>C003</t>
        </is>
      </c>
      <c r="B5" s="3" t="inlineStr">
        <is>
          <t>Carmen Ruiz</t>
        </is>
      </c>
      <c r="C5" s="3" t="inlineStr">
        <is>
          <t>34567890B</t>
        </is>
      </c>
      <c r="D5" s="3" t="inlineStr">
        <is>
          <t>Luís Herrera</t>
        </is>
      </c>
      <c r="E5" s="3" t="inlineStr">
        <is>
          <t>65432109C</t>
        </is>
      </c>
      <c r="F5" s="3" t="inlineStr">
        <is>
          <t>Calle Sierpes 8 1ºD</t>
        </is>
      </c>
      <c r="G5" s="3" t="inlineStr">
        <is>
          <t>Sevilla</t>
        </is>
      </c>
      <c r="H5" s="3" t="inlineStr">
        <is>
          <t>4109501TG3440N0001UD</t>
        </is>
      </c>
      <c r="I5" s="3" t="inlineStr">
        <is>
          <t>Piso</t>
        </is>
      </c>
      <c r="J5" s="3" t="inlineStr">
        <is>
          <t>Alquiler temporal</t>
        </is>
      </c>
      <c r="K5" s="43" t="n">
        <v>46082</v>
      </c>
      <c r="L5" s="43" t="n">
        <v>46265</v>
      </c>
      <c r="M5" s="44" t="n">
        <v>900</v>
      </c>
      <c r="N5" s="44" t="n">
        <v>900</v>
      </c>
      <c r="O5" s="44" t="n">
        <v>900</v>
      </c>
      <c r="P5" s="6" t="inlineStr">
        <is>
          <t>No</t>
        </is>
      </c>
      <c r="Q5" s="45">
        <f>IF(P5="Sí",0.6,0)</f>
        <v/>
      </c>
      <c r="R5" s="8">
        <f>IF(OR(L5="",L5&gt;DATE(2026,12,31)),"Vigente","Finalizado")</f>
        <v/>
      </c>
    </row>
    <row r="6">
      <c r="A6" s="9" t="inlineStr">
        <is>
          <t>C004</t>
        </is>
      </c>
      <c r="B6" s="9" t="inlineStr">
        <is>
          <t>José Martínez</t>
        </is>
      </c>
      <c r="C6" s="9" t="inlineStr">
        <is>
          <t>45678901C</t>
        </is>
      </c>
      <c r="D6" s="9" t="inlineStr">
        <is>
          <t>Ana Blanco</t>
        </is>
      </c>
      <c r="E6" s="9" t="inlineStr">
        <is>
          <t>54321098D</t>
        </is>
      </c>
      <c r="F6" s="9" t="inlineStr">
        <is>
          <t>Calle Colón 22 3ºC</t>
        </is>
      </c>
      <c r="G6" s="9" t="inlineStr">
        <is>
          <t>Valencia</t>
        </is>
      </c>
      <c r="H6" s="9" t="inlineStr">
        <is>
          <t>4625001YJ2770H0001LT</t>
        </is>
      </c>
      <c r="I6" s="9" t="inlineStr">
        <is>
          <t>Ático</t>
        </is>
      </c>
      <c r="J6" s="9" t="inlineStr">
        <is>
          <t>Vivienda habitual</t>
        </is>
      </c>
      <c r="K6" s="46" t="n">
        <v>46032</v>
      </c>
      <c r="L6" s="46" t="n">
        <v>46396</v>
      </c>
      <c r="M6" s="44" t="n">
        <v>1100</v>
      </c>
      <c r="N6" s="44" t="n">
        <v>1100</v>
      </c>
      <c r="O6" s="44" t="n">
        <v>1100</v>
      </c>
      <c r="P6" s="6" t="inlineStr">
        <is>
          <t>Sí</t>
        </is>
      </c>
      <c r="Q6" s="47">
        <f>IF(P6="Sí",0.6,0)</f>
        <v/>
      </c>
      <c r="R6" s="12">
        <f>IF(OR(L6="",L6&gt;DATE(2026,12,31)),"Vigente","Finalizado")</f>
        <v/>
      </c>
    </row>
    <row r="7">
      <c r="A7" s="3" t="inlineStr">
        <is>
          <t>C005</t>
        </is>
      </c>
      <c r="B7" s="3" t="inlineStr">
        <is>
          <t>Laura Fernández</t>
        </is>
      </c>
      <c r="C7" s="3" t="inlineStr">
        <is>
          <t>56789012D</t>
        </is>
      </c>
      <c r="D7" s="3" t="inlineStr">
        <is>
          <t>Inversiones Costa SL</t>
        </is>
      </c>
      <c r="E7" s="3" t="inlineStr">
        <is>
          <t>B12345678</t>
        </is>
      </c>
      <c r="F7" s="3" t="inlineStr">
        <is>
          <t>Calle Larios 17 BJ</t>
        </is>
      </c>
      <c r="G7" s="3" t="inlineStr">
        <is>
          <t>Málaga</t>
        </is>
      </c>
      <c r="H7" s="3" t="inlineStr">
        <is>
          <t>2904901UF6758U0001EM</t>
        </is>
      </c>
      <c r="I7" s="3" t="inlineStr">
        <is>
          <t>Local</t>
        </is>
      </c>
      <c r="J7" s="3" t="inlineStr">
        <is>
          <t>Arrendamiento SL patrimonial</t>
        </is>
      </c>
      <c r="K7" s="43" t="n">
        <v>46113</v>
      </c>
      <c r="L7" s="43" t="n">
        <v>46843</v>
      </c>
      <c r="M7" s="44" t="n">
        <v>1500</v>
      </c>
      <c r="N7" s="44" t="n">
        <v>3000</v>
      </c>
      <c r="O7" s="44" t="n">
        <v>1500</v>
      </c>
      <c r="P7" s="6" t="inlineStr">
        <is>
          <t>No</t>
        </is>
      </c>
      <c r="Q7" s="45">
        <f>IF(P7="Sí",0.6,0)</f>
        <v/>
      </c>
      <c r="R7" s="8">
        <f>IF(OR(L7="",L7&gt;DATE(2026,12,31)),"Vigente","Finalizado")</f>
        <v/>
      </c>
    </row>
    <row r="8">
      <c r="A8" s="9" t="inlineStr">
        <is>
          <t>C006</t>
        </is>
      </c>
      <c r="B8" s="9" t="inlineStr">
        <is>
          <t>Manuel Sánchez</t>
        </is>
      </c>
      <c r="C8" s="9" t="inlineStr">
        <is>
          <t>67890123E</t>
        </is>
      </c>
      <c r="D8" s="9" t="inlineStr">
        <is>
          <t>Raquel Torres</t>
        </is>
      </c>
      <c r="E8" s="9" t="inlineStr">
        <is>
          <t>43210987E</t>
        </is>
      </c>
      <c r="F8" s="9" t="inlineStr">
        <is>
          <t>Paseo de Gracia 88 4ºB</t>
        </is>
      </c>
      <c r="G8" s="9" t="inlineStr">
        <is>
          <t>Barcelona</t>
        </is>
      </c>
      <c r="H8" s="9" t="inlineStr">
        <is>
          <t>0800701DF3808G0002ZD</t>
        </is>
      </c>
      <c r="I8" s="9" t="inlineStr">
        <is>
          <t>Piso</t>
        </is>
      </c>
      <c r="J8" s="9" t="inlineStr">
        <is>
          <t>Vivienda habitual</t>
        </is>
      </c>
      <c r="K8" s="46" t="n">
        <v>46143</v>
      </c>
      <c r="L8" s="46" t="n">
        <v>46507</v>
      </c>
      <c r="M8" s="44" t="n">
        <v>1350</v>
      </c>
      <c r="N8" s="44" t="n">
        <v>1350</v>
      </c>
      <c r="O8" s="44" t="n">
        <v>1350</v>
      </c>
      <c r="P8" s="6" t="inlineStr">
        <is>
          <t>Sí</t>
        </is>
      </c>
      <c r="Q8" s="47">
        <f>IF(P8="Sí",0.6,0)</f>
        <v/>
      </c>
      <c r="R8" s="12">
        <f>IF(OR(L8="",L8&gt;DATE(2026,12,31)),"Vigente","Finalizado")</f>
        <v/>
      </c>
    </row>
    <row r="9">
      <c r="A9" s="3" t="inlineStr">
        <is>
          <t>C007</t>
        </is>
      </c>
      <c r="B9" s="3" t="inlineStr">
        <is>
          <t>Elena Pérez</t>
        </is>
      </c>
      <c r="C9" s="3" t="inlineStr">
        <is>
          <t>78901234F</t>
        </is>
      </c>
      <c r="D9" s="3" t="inlineStr">
        <is>
          <t>Carlos Ortega</t>
        </is>
      </c>
      <c r="E9" s="3" t="inlineStr">
        <is>
          <t>32109876F</t>
        </is>
      </c>
      <c r="F9" s="3" t="inlineStr">
        <is>
          <t>Avenida de América 30 6ºA</t>
        </is>
      </c>
      <c r="G9" s="3" t="inlineStr">
        <is>
          <t>Madrid</t>
        </is>
      </c>
      <c r="H9" s="3" t="inlineStr">
        <is>
          <t>2800401VK4899A0001LB</t>
        </is>
      </c>
      <c r="I9" s="3" t="inlineStr">
        <is>
          <t>Piso</t>
        </is>
      </c>
      <c r="J9" s="3" t="inlineStr">
        <is>
          <t>Vivienda habitual</t>
        </is>
      </c>
      <c r="K9" s="43" t="n">
        <v>46042</v>
      </c>
      <c r="L9" s="43" t="n">
        <v>46406</v>
      </c>
      <c r="M9" s="44" t="n">
        <v>1000</v>
      </c>
      <c r="N9" s="44" t="n">
        <v>1000</v>
      </c>
      <c r="O9" s="44" t="n">
        <v>1000</v>
      </c>
      <c r="P9" s="6" t="inlineStr">
        <is>
          <t>Sí</t>
        </is>
      </c>
      <c r="Q9" s="45">
        <f>IF(P9="Sí",0.6,0)</f>
        <v/>
      </c>
      <c r="R9" s="8">
        <f>IF(OR(L9="",L9&gt;DATE(2026,12,31)),"Vigente","Finalizado")</f>
        <v/>
      </c>
    </row>
    <row r="10">
      <c r="A10" s="9" t="inlineStr">
        <is>
          <t>C008</t>
        </is>
      </c>
      <c r="B10" s="9" t="inlineStr">
        <is>
          <t>David Navarro</t>
        </is>
      </c>
      <c r="C10" s="9" t="inlineStr">
        <is>
          <t>89012345G</t>
        </is>
      </c>
      <c r="D10" s="9" t="inlineStr">
        <is>
          <t>Beatriz Iglesias</t>
        </is>
      </c>
      <c r="E10" s="9" t="inlineStr">
        <is>
          <t>21098765G</t>
        </is>
      </c>
      <c r="F10" s="9" t="inlineStr">
        <is>
          <t>Calle San Vicente 45 2ºB</t>
        </is>
      </c>
      <c r="G10" s="9" t="inlineStr">
        <is>
          <t>Alicante</t>
        </is>
      </c>
      <c r="H10" s="9" t="inlineStr">
        <is>
          <t>0301201YH2440D0001MX</t>
        </is>
      </c>
      <c r="I10" s="9" t="inlineStr">
        <is>
          <t>Piso</t>
        </is>
      </c>
      <c r="J10" s="9" t="inlineStr">
        <is>
          <t>Alquiler temporal</t>
        </is>
      </c>
      <c r="K10" s="46" t="n">
        <v>46174</v>
      </c>
      <c r="L10" s="46" t="n">
        <v>46295</v>
      </c>
      <c r="M10" s="44" t="n">
        <v>750</v>
      </c>
      <c r="N10" s="44" t="n">
        <v>750</v>
      </c>
      <c r="O10" s="44" t="n">
        <v>750</v>
      </c>
      <c r="P10" s="6" t="inlineStr">
        <is>
          <t>No</t>
        </is>
      </c>
      <c r="Q10" s="47">
        <f>IF(P10="Sí",0.6,0)</f>
        <v/>
      </c>
      <c r="R10" s="12">
        <f>IF(OR(L10="",L10&gt;DATE(2026,12,31)),"Vigente","Finalizado")</f>
        <v/>
      </c>
    </row>
    <row r="11"/>
    <row r="12">
      <c r="A12" s="13" t="inlineStr">
        <is>
          <t>Nota legal:</t>
        </is>
      </c>
    </row>
    <row r="13" ht="32" customHeight="1">
      <c r="A13" s="14" t="inlineStr">
        <is>
          <t>Reducción del 60% (art. 23.2 LIRPF): aplica solo a contratos de vivienda habitual del arrendatario. Fianza mínima 1 mes (LAU art.36). Depósito obligatorio en organismo autonómico. Ref. catastral obligatoria en declaración IRPF (Agencia Tributaria).</t>
        </is>
      </c>
    </row>
  </sheetData>
  <mergeCells count="2">
    <mergeCell ref="A1:R1"/>
    <mergeCell ref="A13:R13"/>
  </mergeCells>
  <dataValidations count="1">
    <dataValidation sqref="P3:P12" showErrorMessage="1" showInputMessage="1" allowBlank="0" type="list">
      <formula1>"Sí,No"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4" customWidth="1" min="3" max="3"/>
    <col width="10" customWidth="1" min="4" max="4"/>
    <col width="30" customWidth="1" min="5" max="5"/>
    <col width="16" customWidth="1" min="6" max="6"/>
    <col width="22" customWidth="1" min="7" max="7"/>
    <col width="16" customWidth="1" min="8" max="8"/>
    <col width="10" customWidth="1" min="9" max="9"/>
    <col width="14" customWidth="1" min="10" max="10"/>
    <col width="14" customWidth="1" min="11" max="11"/>
    <col width="16" customWidth="1" min="12" max="12"/>
    <col width="14" customWidth="1" min="13" max="13"/>
    <col width="28" customWidth="1" min="14" max="14"/>
  </cols>
  <sheetData>
    <row r="1" ht="30" customHeight="1">
      <c r="A1" s="1" t="inlineStr">
        <is>
          <t>REGISTRO DE INGRESOS Y GASTOS DEDUCIBLES — IRPF 2026</t>
        </is>
      </c>
    </row>
    <row r="2" ht="22" customHeight="1">
      <c r="A2" s="2" t="inlineStr">
        <is>
          <t>ID_Mov.</t>
        </is>
      </c>
      <c r="B2" s="2" t="inlineStr">
        <is>
          <t>ID_Contrato</t>
        </is>
      </c>
      <c r="C2" s="2" t="inlineStr">
        <is>
          <t>Fecha</t>
        </is>
      </c>
      <c r="D2" s="2" t="inlineStr">
        <is>
          <t>Mes</t>
        </is>
      </c>
      <c r="E2" s="2" t="inlineStr">
        <is>
          <t>Concepto</t>
        </is>
      </c>
      <c r="F2" s="2" t="inlineStr">
        <is>
          <t>Categoría</t>
        </is>
      </c>
      <c r="G2" s="2" t="inlineStr">
        <is>
          <t>Proveedor</t>
        </is>
      </c>
      <c r="H2" s="2" t="inlineStr">
        <is>
          <t>Base_Imponible_€</t>
        </is>
      </c>
      <c r="I2" s="2" t="inlineStr">
        <is>
          <t>IVA_€</t>
        </is>
      </c>
      <c r="J2" s="2" t="inlineStr">
        <is>
          <t>Total_€</t>
        </is>
      </c>
      <c r="K2" s="2" t="inlineStr">
        <is>
          <t>Deducible_IRPF</t>
        </is>
      </c>
      <c r="L2" s="2" t="inlineStr">
        <is>
          <t>Gasto_Deducible_€</t>
        </is>
      </c>
      <c r="M2" s="2" t="inlineStr">
        <is>
          <t>Renta_Ref._€</t>
        </is>
      </c>
      <c r="N2" s="2" t="inlineStr">
        <is>
          <t>Observaciones</t>
        </is>
      </c>
    </row>
    <row r="3">
      <c r="A3" s="3" t="inlineStr">
        <is>
          <t>M001</t>
        </is>
      </c>
      <c r="B3" s="3" t="inlineStr">
        <is>
          <t>C001</t>
        </is>
      </c>
      <c r="C3" s="43" t="n">
        <v>46037</v>
      </c>
      <c r="D3" s="3" t="inlineStr">
        <is>
          <t>Enero</t>
        </is>
      </c>
      <c r="E3" s="3" t="inlineStr">
        <is>
          <t>Renta enero 2026</t>
        </is>
      </c>
      <c r="F3" s="3" t="inlineStr">
        <is>
          <t>Alquiler</t>
        </is>
      </c>
      <c r="G3" s="3" t="inlineStr">
        <is>
          <t>Pedro Molina</t>
        </is>
      </c>
      <c r="H3" s="44" t="n">
        <v>1200</v>
      </c>
      <c r="I3" s="44" t="n">
        <v>0</v>
      </c>
      <c r="J3" s="48">
        <f>H3+I3</f>
        <v/>
      </c>
      <c r="K3" s="6" t="inlineStr">
        <is>
          <t>No</t>
        </is>
      </c>
      <c r="L3" s="48">
        <f>IF(K3="Sí",J3,0)</f>
        <v/>
      </c>
      <c r="N3" s="3" t="n">
        <v>0</v>
      </c>
    </row>
    <row r="4">
      <c r="A4" s="9" t="inlineStr">
        <is>
          <t>M002</t>
        </is>
      </c>
      <c r="B4" s="9" t="inlineStr">
        <is>
          <t>C001</t>
        </is>
      </c>
      <c r="C4" s="46" t="n">
        <v>46042</v>
      </c>
      <c r="D4" s="9" t="inlineStr">
        <is>
          <t>Enero</t>
        </is>
      </c>
      <c r="E4" s="9" t="inlineStr">
        <is>
          <t>Cuota comunidad enero</t>
        </is>
      </c>
      <c r="F4" s="9" t="inlineStr">
        <is>
          <t>Comunidad</t>
        </is>
      </c>
      <c r="G4" s="9" t="inlineStr">
        <is>
          <t>Comunidad Prop.</t>
        </is>
      </c>
      <c r="H4" s="44" t="n">
        <v>65</v>
      </c>
      <c r="I4" s="44" t="n">
        <v>0</v>
      </c>
      <c r="J4" s="49">
        <f>H4+I4</f>
        <v/>
      </c>
      <c r="K4" s="6" t="inlineStr">
        <is>
          <t>Sí</t>
        </is>
      </c>
      <c r="L4" s="49">
        <f>IF(K4="Sí",J4,0)</f>
        <v/>
      </c>
      <c r="N4" s="9" t="n">
        <v>65</v>
      </c>
    </row>
    <row r="5">
      <c r="A5" s="3" t="inlineStr">
        <is>
          <t>M003</t>
        </is>
      </c>
      <c r="B5" s="3" t="inlineStr">
        <is>
          <t>C001</t>
        </is>
      </c>
      <c r="C5" s="43" t="n">
        <v>46096</v>
      </c>
      <c r="D5" s="3" t="inlineStr">
        <is>
          <t>Marzo</t>
        </is>
      </c>
      <c r="E5" s="3" t="inlineStr">
        <is>
          <t>IBI 2026</t>
        </is>
      </c>
      <c r="F5" s="3" t="inlineStr">
        <is>
          <t>IBI</t>
        </is>
      </c>
      <c r="G5" s="3" t="inlineStr">
        <is>
          <t>Ayuntamiento Madrid</t>
        </is>
      </c>
      <c r="H5" s="44" t="n">
        <v>420</v>
      </c>
      <c r="I5" s="44" t="n">
        <v>0</v>
      </c>
      <c r="J5" s="48">
        <f>H5+I5</f>
        <v/>
      </c>
      <c r="K5" s="6" t="inlineStr">
        <is>
          <t>Sí</t>
        </is>
      </c>
      <c r="L5" s="48">
        <f>IF(K5="Sí",J5,0)</f>
        <v/>
      </c>
      <c r="N5" s="3" t="n">
        <v>420</v>
      </c>
    </row>
    <row r="6">
      <c r="A6" s="9" t="inlineStr">
        <is>
          <t>M004</t>
        </is>
      </c>
      <c r="B6" s="9" t="inlineStr">
        <is>
          <t>C002</t>
        </is>
      </c>
      <c r="C6" s="46" t="n">
        <v>46054</v>
      </c>
      <c r="D6" s="9" t="inlineStr">
        <is>
          <t>Febrero</t>
        </is>
      </c>
      <c r="E6" s="9" t="inlineStr">
        <is>
          <t>Renta febrero 2026</t>
        </is>
      </c>
      <c r="F6" s="9" t="inlineStr">
        <is>
          <t>Alquiler</t>
        </is>
      </c>
      <c r="G6" s="9" t="inlineStr">
        <is>
          <t>Sofía Romero</t>
        </is>
      </c>
      <c r="H6" s="44" t="n">
        <v>1450</v>
      </c>
      <c r="I6" s="44" t="n">
        <v>0</v>
      </c>
      <c r="J6" s="49">
        <f>H6+I6</f>
        <v/>
      </c>
      <c r="K6" s="6" t="inlineStr">
        <is>
          <t>No</t>
        </is>
      </c>
      <c r="L6" s="49">
        <f>IF(K6="Sí",J6,0)</f>
        <v/>
      </c>
      <c r="N6" s="9" t="n">
        <v>0</v>
      </c>
    </row>
    <row r="7">
      <c r="A7" s="3" t="inlineStr">
        <is>
          <t>M005</t>
        </is>
      </c>
      <c r="B7" s="3" t="inlineStr">
        <is>
          <t>C002</t>
        </is>
      </c>
      <c r="C7" s="43" t="n">
        <v>46063</v>
      </c>
      <c r="D7" s="3" t="inlineStr">
        <is>
          <t>Febrero</t>
        </is>
      </c>
      <c r="E7" s="3" t="inlineStr">
        <is>
          <t>Seguro hogar 2026</t>
        </is>
      </c>
      <c r="F7" s="3" t="inlineStr">
        <is>
          <t>Seguro</t>
        </is>
      </c>
      <c r="G7" s="3" t="inlineStr">
        <is>
          <t>Mapfre Seguros</t>
        </is>
      </c>
      <c r="H7" s="44" t="n">
        <v>280</v>
      </c>
      <c r="I7" s="44" t="n">
        <v>0</v>
      </c>
      <c r="J7" s="48">
        <f>H7+I7</f>
        <v/>
      </c>
      <c r="K7" s="6" t="inlineStr">
        <is>
          <t>Sí</t>
        </is>
      </c>
      <c r="L7" s="48">
        <f>IF(K7="Sí",J7,0)</f>
        <v/>
      </c>
      <c r="N7" s="3" t="n">
        <v>280</v>
      </c>
    </row>
    <row r="8">
      <c r="A8" s="9" t="inlineStr">
        <is>
          <t>M006</t>
        </is>
      </c>
      <c r="B8" s="9" t="inlineStr">
        <is>
          <t>C002</t>
        </is>
      </c>
      <c r="C8" s="46" t="n">
        <v>46117</v>
      </c>
      <c r="D8" s="9" t="inlineStr">
        <is>
          <t>Abril</t>
        </is>
      </c>
      <c r="E8" s="9" t="inlineStr">
        <is>
          <t>Reparación fontanería</t>
        </is>
      </c>
      <c r="F8" s="9" t="inlineStr">
        <is>
          <t>Reparación</t>
        </is>
      </c>
      <c r="G8" s="9" t="inlineStr">
        <is>
          <t>Fontanería López</t>
        </is>
      </c>
      <c r="H8" s="44" t="n">
        <v>300</v>
      </c>
      <c r="I8" s="44" t="n">
        <v>63</v>
      </c>
      <c r="J8" s="49">
        <f>H8+I8</f>
        <v/>
      </c>
      <c r="K8" s="6" t="inlineStr">
        <is>
          <t>Sí</t>
        </is>
      </c>
      <c r="L8" s="49">
        <f>IF(K8="Sí",J8,0)</f>
        <v/>
      </c>
      <c r="N8" s="9" t="n">
        <v>363</v>
      </c>
    </row>
    <row r="9">
      <c r="A9" s="3" t="inlineStr">
        <is>
          <t>M007</t>
        </is>
      </c>
      <c r="B9" s="3" t="inlineStr">
        <is>
          <t>C003</t>
        </is>
      </c>
      <c r="C9" s="43" t="n">
        <v>46082</v>
      </c>
      <c r="D9" s="3" t="inlineStr">
        <is>
          <t>Marzo</t>
        </is>
      </c>
      <c r="E9" s="3" t="inlineStr">
        <is>
          <t>Renta marzo 2026</t>
        </is>
      </c>
      <c r="F9" s="3" t="inlineStr">
        <is>
          <t>Alquiler</t>
        </is>
      </c>
      <c r="G9" s="3" t="inlineStr">
        <is>
          <t>Luís Herrera</t>
        </is>
      </c>
      <c r="H9" s="44" t="n">
        <v>900</v>
      </c>
      <c r="I9" s="44" t="n">
        <v>0</v>
      </c>
      <c r="J9" s="48">
        <f>H9+I9</f>
        <v/>
      </c>
      <c r="K9" s="6" t="inlineStr">
        <is>
          <t>No</t>
        </is>
      </c>
      <c r="L9" s="48">
        <f>IF(K9="Sí",J9,0)</f>
        <v/>
      </c>
      <c r="N9" s="3" t="n">
        <v>0</v>
      </c>
    </row>
    <row r="10">
      <c r="A10" s="9" t="inlineStr">
        <is>
          <t>M008</t>
        </is>
      </c>
      <c r="B10" s="9" t="inlineStr">
        <is>
          <t>C003</t>
        </is>
      </c>
      <c r="C10" s="46" t="n">
        <v>46154</v>
      </c>
      <c r="D10" s="9" t="inlineStr">
        <is>
          <t>Mayo</t>
        </is>
      </c>
      <c r="E10" s="9" t="inlineStr">
        <is>
          <t>Pintura exterior</t>
        </is>
      </c>
      <c r="F10" s="9" t="inlineStr">
        <is>
          <t>Reparación</t>
        </is>
      </c>
      <c r="G10" s="9" t="inlineStr">
        <is>
          <t>Pinturas Sevi SL</t>
        </is>
      </c>
      <c r="H10" s="44" t="n">
        <v>480</v>
      </c>
      <c r="I10" s="44" t="n">
        <v>100.8</v>
      </c>
      <c r="J10" s="49">
        <f>H10+I10</f>
        <v/>
      </c>
      <c r="K10" s="6" t="inlineStr">
        <is>
          <t>Sí</t>
        </is>
      </c>
      <c r="L10" s="49">
        <f>IF(K10="Sí",J10,0)</f>
        <v/>
      </c>
      <c r="N10" s="9" t="n">
        <v>580.8</v>
      </c>
    </row>
    <row r="11">
      <c r="A11" s="3" t="inlineStr">
        <is>
          <t>M009</t>
        </is>
      </c>
      <c r="B11" s="3" t="inlineStr">
        <is>
          <t>C004</t>
        </is>
      </c>
      <c r="C11" s="43" t="n">
        <v>46032</v>
      </c>
      <c r="D11" s="3" t="inlineStr">
        <is>
          <t>Enero</t>
        </is>
      </c>
      <c r="E11" s="3" t="inlineStr">
        <is>
          <t>Renta enero 2026</t>
        </is>
      </c>
      <c r="F11" s="3" t="inlineStr">
        <is>
          <t>Alquiler</t>
        </is>
      </c>
      <c r="G11" s="3" t="inlineStr">
        <is>
          <t>Ana Blanco</t>
        </is>
      </c>
      <c r="H11" s="44" t="n">
        <v>1100</v>
      </c>
      <c r="I11" s="44" t="n">
        <v>0</v>
      </c>
      <c r="J11" s="48">
        <f>H11+I11</f>
        <v/>
      </c>
      <c r="K11" s="6" t="inlineStr">
        <is>
          <t>No</t>
        </is>
      </c>
      <c r="L11" s="48">
        <f>IF(K11="Sí",J11,0)</f>
        <v/>
      </c>
      <c r="N11" s="3" t="n">
        <v>0</v>
      </c>
    </row>
    <row r="12">
      <c r="A12" s="9" t="inlineStr">
        <is>
          <t>M010</t>
        </is>
      </c>
      <c r="B12" s="9" t="inlineStr">
        <is>
          <t>C004</t>
        </is>
      </c>
      <c r="C12" s="46" t="n">
        <v>46081</v>
      </c>
      <c r="D12" s="9" t="inlineStr">
        <is>
          <t>Febrero</t>
        </is>
      </c>
      <c r="E12" s="9" t="inlineStr">
        <is>
          <t>Intereses hipoteca feb.</t>
        </is>
      </c>
      <c r="F12" s="9" t="inlineStr">
        <is>
          <t>Intereses</t>
        </is>
      </c>
      <c r="G12" s="9" t="inlineStr">
        <is>
          <t>Banco Santander</t>
        </is>
      </c>
      <c r="H12" s="44" t="n">
        <v>620</v>
      </c>
      <c r="I12" s="44" t="n">
        <v>0</v>
      </c>
      <c r="J12" s="49">
        <f>H12+I12</f>
        <v/>
      </c>
      <c r="K12" s="6" t="inlineStr">
        <is>
          <t>Sí</t>
        </is>
      </c>
      <c r="L12" s="49">
        <f>IF(K12="Sí",J12,0)</f>
        <v/>
      </c>
      <c r="N12" s="9" t="n">
        <v>620</v>
      </c>
    </row>
    <row r="13">
      <c r="A13" s="3" t="inlineStr">
        <is>
          <t>M011</t>
        </is>
      </c>
      <c r="B13" s="3" t="inlineStr">
        <is>
          <t>C004</t>
        </is>
      </c>
      <c r="C13" s="43" t="n">
        <v>46127</v>
      </c>
      <c r="D13" s="3" t="inlineStr">
        <is>
          <t>Abril</t>
        </is>
      </c>
      <c r="E13" s="3" t="inlineStr">
        <is>
          <t>IBI 2026</t>
        </is>
      </c>
      <c r="F13" s="3" t="inlineStr">
        <is>
          <t>IBI</t>
        </is>
      </c>
      <c r="G13" s="3" t="inlineStr">
        <is>
          <t>Ayuntamiento Valencia</t>
        </is>
      </c>
      <c r="H13" s="44" t="n">
        <v>380</v>
      </c>
      <c r="I13" s="44" t="n">
        <v>0</v>
      </c>
      <c r="J13" s="48">
        <f>H13+I13</f>
        <v/>
      </c>
      <c r="K13" s="6" t="inlineStr">
        <is>
          <t>Sí</t>
        </is>
      </c>
      <c r="L13" s="48">
        <f>IF(K13="Sí",J13,0)</f>
        <v/>
      </c>
      <c r="N13" s="3" t="n">
        <v>380</v>
      </c>
    </row>
    <row r="14">
      <c r="A14" s="9" t="inlineStr">
        <is>
          <t>M012</t>
        </is>
      </c>
      <c r="B14" s="9" t="inlineStr">
        <is>
          <t>C005</t>
        </is>
      </c>
      <c r="C14" s="46" t="n">
        <v>46113</v>
      </c>
      <c r="D14" s="9" t="inlineStr">
        <is>
          <t>Abril</t>
        </is>
      </c>
      <c r="E14" s="9" t="inlineStr">
        <is>
          <t>Renta abril 2026</t>
        </is>
      </c>
      <c r="F14" s="9" t="inlineStr">
        <is>
          <t>Alquiler</t>
        </is>
      </c>
      <c r="G14" s="9" t="inlineStr">
        <is>
          <t>Inversiones Costa SL</t>
        </is>
      </c>
      <c r="H14" s="44" t="n">
        <v>1500</v>
      </c>
      <c r="I14" s="44" t="n">
        <v>0</v>
      </c>
      <c r="J14" s="49">
        <f>H14+I14</f>
        <v/>
      </c>
      <c r="K14" s="6" t="inlineStr">
        <is>
          <t>No</t>
        </is>
      </c>
      <c r="L14" s="49">
        <f>IF(K14="Sí",J14,0)</f>
        <v/>
      </c>
      <c r="N14" s="9" t="n">
        <v>0</v>
      </c>
    </row>
    <row r="15">
      <c r="A15" s="3" t="inlineStr">
        <is>
          <t>M013</t>
        </is>
      </c>
      <c r="B15" s="3" t="inlineStr">
        <is>
          <t>C005</t>
        </is>
      </c>
      <c r="C15" s="43" t="n">
        <v>46122</v>
      </c>
      <c r="D15" s="3" t="inlineStr">
        <is>
          <t>Abril</t>
        </is>
      </c>
      <c r="E15" s="3" t="inlineStr">
        <is>
          <t>Comunidad abril</t>
        </is>
      </c>
      <c r="F15" s="3" t="inlineStr">
        <is>
          <t>Comunidad</t>
        </is>
      </c>
      <c r="G15" s="3" t="inlineStr">
        <is>
          <t>Comunidad Prop.</t>
        </is>
      </c>
      <c r="H15" s="44" t="n">
        <v>120</v>
      </c>
      <c r="I15" s="44" t="n">
        <v>0</v>
      </c>
      <c r="J15" s="48">
        <f>H15+I15</f>
        <v/>
      </c>
      <c r="K15" s="6" t="inlineStr">
        <is>
          <t>Sí</t>
        </is>
      </c>
      <c r="L15" s="48">
        <f>IF(K15="Sí",J15,0)</f>
        <v/>
      </c>
      <c r="N15" s="3" t="n">
        <v>120</v>
      </c>
    </row>
    <row r="16">
      <c r="A16" s="9" t="inlineStr">
        <is>
          <t>M014</t>
        </is>
      </c>
      <c r="B16" s="9" t="inlineStr">
        <is>
          <t>C005</t>
        </is>
      </c>
      <c r="C16" s="46" t="n">
        <v>46193</v>
      </c>
      <c r="D16" s="9" t="inlineStr">
        <is>
          <t>Junio</t>
        </is>
      </c>
      <c r="E16" s="9" t="inlineStr">
        <is>
          <t>Amortización inmueble</t>
        </is>
      </c>
      <c r="F16" s="9" t="inlineStr">
        <is>
          <t>Amortización</t>
        </is>
      </c>
      <c r="G16" s="9" t="inlineStr">
        <is>
          <t>Agencia Tributaria</t>
        </is>
      </c>
      <c r="H16" s="44" t="n">
        <v>1500</v>
      </c>
      <c r="I16" s="44" t="n">
        <v>0</v>
      </c>
      <c r="J16" s="49">
        <f>H16+I16</f>
        <v/>
      </c>
      <c r="K16" s="6" t="inlineStr">
        <is>
          <t>Sí</t>
        </is>
      </c>
      <c r="L16" s="49">
        <f>IF(K16="Sí",J16,0)</f>
        <v/>
      </c>
      <c r="N16" s="9" t="n">
        <v>45</v>
      </c>
    </row>
    <row r="17">
      <c r="A17" s="3" t="inlineStr">
        <is>
          <t>M015</t>
        </is>
      </c>
      <c r="B17" s="3" t="inlineStr">
        <is>
          <t>C006</t>
        </is>
      </c>
      <c r="C17" s="43" t="n">
        <v>46143</v>
      </c>
      <c r="D17" s="3" t="inlineStr">
        <is>
          <t>Mayo</t>
        </is>
      </c>
      <c r="E17" s="3" t="inlineStr">
        <is>
          <t>Renta mayo 2026</t>
        </is>
      </c>
      <c r="F17" s="3" t="inlineStr">
        <is>
          <t>Alquiler</t>
        </is>
      </c>
      <c r="G17" s="3" t="inlineStr">
        <is>
          <t>Raquel Torres</t>
        </is>
      </c>
      <c r="H17" s="44" t="n">
        <v>1350</v>
      </c>
      <c r="I17" s="44" t="n">
        <v>0</v>
      </c>
      <c r="J17" s="48">
        <f>H17+I17</f>
        <v/>
      </c>
      <c r="K17" s="6" t="inlineStr">
        <is>
          <t>No</t>
        </is>
      </c>
      <c r="L17" s="48">
        <f>IF(K17="Sí",J17,0)</f>
        <v/>
      </c>
      <c r="N17" s="3" t="n">
        <v>0</v>
      </c>
    </row>
    <row r="18">
      <c r="A18" s="9" t="inlineStr">
        <is>
          <t>M016</t>
        </is>
      </c>
      <c r="B18" s="9" t="inlineStr">
        <is>
          <t>C006</t>
        </is>
      </c>
      <c r="C18" s="46" t="n">
        <v>46157</v>
      </c>
      <c r="D18" s="9" t="inlineStr">
        <is>
          <t>Mayo</t>
        </is>
      </c>
      <c r="E18" s="9" t="inlineStr">
        <is>
          <t>Seguro hogar 2026</t>
        </is>
      </c>
      <c r="F18" s="9" t="inlineStr">
        <is>
          <t>Seguro</t>
        </is>
      </c>
      <c r="G18" s="9" t="inlineStr">
        <is>
          <t>AXA Seguros</t>
        </is>
      </c>
      <c r="H18" s="44" t="n">
        <v>220</v>
      </c>
      <c r="I18" s="44" t="n">
        <v>0</v>
      </c>
      <c r="J18" s="49">
        <f>H18+I18</f>
        <v/>
      </c>
      <c r="K18" s="6" t="inlineStr">
        <is>
          <t>Sí</t>
        </is>
      </c>
      <c r="L18" s="49">
        <f>IF(K18="Sí",J18,0)</f>
        <v/>
      </c>
      <c r="N18" s="9" t="n">
        <v>220</v>
      </c>
    </row>
    <row r="19">
      <c r="A19" s="3" t="inlineStr">
        <is>
          <t>M017</t>
        </is>
      </c>
      <c r="B19" s="3" t="inlineStr">
        <is>
          <t>C007</t>
        </is>
      </c>
      <c r="C19" s="43" t="n">
        <v>46042</v>
      </c>
      <c r="D19" s="3" t="inlineStr">
        <is>
          <t>Enero</t>
        </is>
      </c>
      <c r="E19" s="3" t="inlineStr">
        <is>
          <t>Renta enero 2026</t>
        </is>
      </c>
      <c r="F19" s="3" t="inlineStr">
        <is>
          <t>Alquiler</t>
        </is>
      </c>
      <c r="G19" s="3" t="inlineStr">
        <is>
          <t>Carlos Ortega</t>
        </is>
      </c>
      <c r="H19" s="44" t="n">
        <v>1000</v>
      </c>
      <c r="I19" s="44" t="n">
        <v>0</v>
      </c>
      <c r="J19" s="48">
        <f>H19+I19</f>
        <v/>
      </c>
      <c r="K19" s="6" t="inlineStr">
        <is>
          <t>No</t>
        </is>
      </c>
      <c r="L19" s="48">
        <f>IF(K19="Sí",J19,0)</f>
        <v/>
      </c>
      <c r="N19" s="3" t="n">
        <v>0</v>
      </c>
    </row>
    <row r="20">
      <c r="A20" s="9" t="inlineStr">
        <is>
          <t>M018</t>
        </is>
      </c>
      <c r="B20" s="9" t="inlineStr">
        <is>
          <t>C007</t>
        </is>
      </c>
      <c r="C20" s="46" t="n">
        <v>46089</v>
      </c>
      <c r="D20" s="9" t="inlineStr">
        <is>
          <t>Marzo</t>
        </is>
      </c>
      <c r="E20" s="9" t="inlineStr">
        <is>
          <t>Reparación caldera</t>
        </is>
      </c>
      <c r="F20" s="9" t="inlineStr">
        <is>
          <t>Reparación</t>
        </is>
      </c>
      <c r="G20" s="9" t="inlineStr">
        <is>
          <t>Calderas Madrid SL</t>
        </is>
      </c>
      <c r="H20" s="44" t="n">
        <v>550</v>
      </c>
      <c r="I20" s="44" t="n">
        <v>115.5</v>
      </c>
      <c r="J20" s="49">
        <f>H20+I20</f>
        <v/>
      </c>
      <c r="K20" s="6" t="inlineStr">
        <is>
          <t>Sí</t>
        </is>
      </c>
      <c r="L20" s="49">
        <f>IF(K20="Sí",J20,0)</f>
        <v/>
      </c>
      <c r="N20" s="9" t="n">
        <v>665.5</v>
      </c>
    </row>
    <row r="21">
      <c r="A21" s="3" t="inlineStr">
        <is>
          <t>M019</t>
        </is>
      </c>
      <c r="B21" s="3" t="inlineStr">
        <is>
          <t>C008</t>
        </is>
      </c>
      <c r="C21" s="43" t="n">
        <v>46174</v>
      </c>
      <c r="D21" s="3" t="inlineStr">
        <is>
          <t>Junio</t>
        </is>
      </c>
      <c r="E21" s="3" t="inlineStr">
        <is>
          <t>Renta junio 2026</t>
        </is>
      </c>
      <c r="F21" s="3" t="inlineStr">
        <is>
          <t>Alquiler</t>
        </is>
      </c>
      <c r="G21" s="3" t="inlineStr">
        <is>
          <t>Beatriz Iglesias</t>
        </is>
      </c>
      <c r="H21" s="44" t="n">
        <v>750</v>
      </c>
      <c r="I21" s="44" t="n">
        <v>0</v>
      </c>
      <c r="J21" s="48">
        <f>H21+I21</f>
        <v/>
      </c>
      <c r="K21" s="6" t="inlineStr">
        <is>
          <t>No</t>
        </is>
      </c>
      <c r="L21" s="48">
        <f>IF(K21="Sí",J21,0)</f>
        <v/>
      </c>
      <c r="N21" s="3" t="n">
        <v>0</v>
      </c>
    </row>
    <row r="22">
      <c r="A22" s="9" t="inlineStr">
        <is>
          <t>M020</t>
        </is>
      </c>
      <c r="B22" s="9" t="inlineStr">
        <is>
          <t>C008</t>
        </is>
      </c>
      <c r="C22" s="46" t="n">
        <v>46188</v>
      </c>
      <c r="D22" s="9" t="inlineStr">
        <is>
          <t>Junio</t>
        </is>
      </c>
      <c r="E22" s="9" t="inlineStr">
        <is>
          <t>IBI 2026</t>
        </is>
      </c>
      <c r="F22" s="9" t="inlineStr">
        <is>
          <t>IBI</t>
        </is>
      </c>
      <c r="G22" s="9" t="inlineStr">
        <is>
          <t>Ayuntamiento Alicante</t>
        </is>
      </c>
      <c r="H22" s="44" t="n">
        <v>250</v>
      </c>
      <c r="I22" s="44" t="n">
        <v>0</v>
      </c>
      <c r="J22" s="49">
        <f>H22+I22</f>
        <v/>
      </c>
      <c r="K22" s="6" t="inlineStr">
        <is>
          <t>Sí</t>
        </is>
      </c>
      <c r="L22" s="49">
        <f>IF(K22="Sí",J22,0)</f>
        <v/>
      </c>
      <c r="N22" s="9" t="n">
        <v>250</v>
      </c>
    </row>
    <row r="23">
      <c r="E23" s="17" t="inlineStr">
        <is>
          <t>TOTALES</t>
        </is>
      </c>
      <c r="H23" s="50">
        <f>SUM(H3:H22)</f>
        <v/>
      </c>
      <c r="I23" s="50">
        <f>SUM(I3:I22)</f>
        <v/>
      </c>
      <c r="J23" s="50">
        <f>SUM(J3:J22)</f>
        <v/>
      </c>
      <c r="L23" s="50">
        <f>SUM(L3:L22)</f>
        <v/>
      </c>
    </row>
  </sheetData>
  <mergeCells count="1">
    <mergeCell ref="A1:N1"/>
  </mergeCells>
  <conditionalFormatting sqref="L3:L22">
    <cfRule type="expression" priority="1" dxfId="0" stopIfTrue="0">
      <formula>L3&gt;0</formula>
    </cfRule>
  </conditionalFormatting>
  <dataValidations count="2">
    <dataValidation sqref="F3:F50" showErrorMessage="1" showInputMessage="1" allowBlank="0" type="list">
      <formula1>"Alquiler,Comunidad,IBI,Seguro,Intereses,Reparación,Amortización,Otros"</formula1>
    </dataValidation>
    <dataValidation sqref="K3:K50" showErrorMessage="1" showInputMessage="1" allowBlank="0" type="list">
      <formula1>"Sí,No"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34" customWidth="1" min="3" max="3"/>
    <col width="18" customWidth="1" min="4" max="4"/>
    <col width="18" customWidth="1" min="5" max="5"/>
    <col width="18" customWidth="1" min="6" max="6"/>
    <col width="18" customWidth="1" min="7" max="7"/>
    <col width="20" customWidth="1" min="8" max="8"/>
    <col width="18" customWidth="1" min="9" max="9"/>
    <col width="16" customWidth="1" min="10" max="10"/>
  </cols>
  <sheetData>
    <row r="1" ht="30" customHeight="1">
      <c r="A1" s="1" t="inlineStr">
        <is>
          <t>RESUMEN RENDIMIENTO NETO DEL ALQUILER — IRPF 2026</t>
        </is>
      </c>
    </row>
    <row r="2" ht="22" customHeight="1">
      <c r="A2" s="2" t="inlineStr">
        <is>
          <t>ID_Contrato</t>
        </is>
      </c>
      <c r="B2" s="2" t="inlineStr">
        <is>
          <t>Arrendador</t>
        </is>
      </c>
      <c r="C2" s="2" t="inlineStr">
        <is>
          <t>Dirección_Inmueble</t>
        </is>
      </c>
      <c r="D2" s="2" t="inlineStr">
        <is>
          <t>Ingresos_Brutos_€</t>
        </is>
      </c>
      <c r="E2" s="2" t="inlineStr">
        <is>
          <t>Gastos_Deducibles_€</t>
        </is>
      </c>
      <c r="F2" s="2" t="inlineStr">
        <is>
          <t>Rendimiento_Neto_€</t>
        </is>
      </c>
      <c r="G2" s="2" t="inlineStr">
        <is>
          <t>Reducción_60%_€</t>
        </is>
      </c>
      <c r="H2" s="2" t="inlineStr">
        <is>
          <t>Rend._Neto_Reducido_€</t>
        </is>
      </c>
      <c r="I2" s="2" t="inlineStr">
        <is>
          <t>%_Gastos/Ingresos</t>
        </is>
      </c>
      <c r="J2" s="2" t="inlineStr">
        <is>
          <t>Estado_Contrato</t>
        </is>
      </c>
    </row>
    <row r="3">
      <c r="A3" s="19" t="inlineStr">
        <is>
          <t>C001</t>
        </is>
      </c>
      <c r="B3" s="3" t="inlineStr">
        <is>
          <t>María García</t>
        </is>
      </c>
      <c r="C3" s="3" t="inlineStr">
        <is>
          <t>Calle Mayor 12 3ºB, Madrid</t>
        </is>
      </c>
      <c r="D3" s="51">
        <f>IFERROR(SUMIF(Ingresos_Gastos!$B:$B,A3,Ingresos_Gastos!$J:$J),0)</f>
        <v/>
      </c>
      <c r="E3" s="51">
        <f>IFERROR(SUMIF(Ingresos_Gastos!$B:$B,A3,Ingresos_Gastos!$L:$L),0)</f>
        <v/>
      </c>
      <c r="F3" s="51">
        <f>D3-E3</f>
        <v/>
      </c>
      <c r="G3" s="51">
        <f>IF(IFERROR(VLOOKUP(A3,Contratos!$A:$Q,17,FALSE),0)=0.6,F3*0.6,0)</f>
        <v/>
      </c>
      <c r="H3" s="51">
        <f>F3-G3</f>
        <v/>
      </c>
      <c r="I3" s="52">
        <f>IFERROR(E3/D3,0)</f>
        <v/>
      </c>
      <c r="J3" s="8">
        <f>IFERROR(VLOOKUP(A3,Contratos!$A:$R,18,FALSE),"")</f>
        <v/>
      </c>
    </row>
    <row r="4">
      <c r="A4" s="22" t="inlineStr">
        <is>
          <t>C002</t>
        </is>
      </c>
      <c r="B4" s="9" t="inlineStr">
        <is>
          <t>Antonio López</t>
        </is>
      </c>
      <c r="C4" s="9" t="inlineStr">
        <is>
          <t>Av. Diagonal 405 2ºA, Barcelona</t>
        </is>
      </c>
      <c r="D4" s="53">
        <f>IFERROR(SUMIF(Ingresos_Gastos!$B:$B,A4,Ingresos_Gastos!$J:$J),0)</f>
        <v/>
      </c>
      <c r="E4" s="53">
        <f>IFERROR(SUMIF(Ingresos_Gastos!$B:$B,A4,Ingresos_Gastos!$L:$L),0)</f>
        <v/>
      </c>
      <c r="F4" s="53">
        <f>D4-E4</f>
        <v/>
      </c>
      <c r="G4" s="53">
        <f>IF(IFERROR(VLOOKUP(A4,Contratos!$A:$Q,17,FALSE),0)=0.6,F4*0.6,0)</f>
        <v/>
      </c>
      <c r="H4" s="53">
        <f>F4-G4</f>
        <v/>
      </c>
      <c r="I4" s="54">
        <f>IFERROR(E4/D4,0)</f>
        <v/>
      </c>
      <c r="J4" s="12">
        <f>IFERROR(VLOOKUP(A4,Contratos!$A:$R,18,FALSE),"")</f>
        <v/>
      </c>
    </row>
    <row r="5">
      <c r="A5" s="19" t="inlineStr">
        <is>
          <t>C003</t>
        </is>
      </c>
      <c r="B5" s="3" t="inlineStr">
        <is>
          <t>Carmen Ruiz</t>
        </is>
      </c>
      <c r="C5" s="3" t="inlineStr">
        <is>
          <t>Calle Sierpes 8 1ºD, Sevilla</t>
        </is>
      </c>
      <c r="D5" s="51">
        <f>IFERROR(SUMIF(Ingresos_Gastos!$B:$B,A5,Ingresos_Gastos!$J:$J),0)</f>
        <v/>
      </c>
      <c r="E5" s="51">
        <f>IFERROR(SUMIF(Ingresos_Gastos!$B:$B,A5,Ingresos_Gastos!$L:$L),0)</f>
        <v/>
      </c>
      <c r="F5" s="51">
        <f>D5-E5</f>
        <v/>
      </c>
      <c r="G5" s="51">
        <f>IF(IFERROR(VLOOKUP(A5,Contratos!$A:$Q,17,FALSE),0)=0.6,F5*0.6,0)</f>
        <v/>
      </c>
      <c r="H5" s="51">
        <f>F5-G5</f>
        <v/>
      </c>
      <c r="I5" s="52">
        <f>IFERROR(E5/D5,0)</f>
        <v/>
      </c>
      <c r="J5" s="8">
        <f>IFERROR(VLOOKUP(A5,Contratos!$A:$R,18,FALSE),"")</f>
        <v/>
      </c>
    </row>
    <row r="6">
      <c r="A6" s="22" t="inlineStr">
        <is>
          <t>C004</t>
        </is>
      </c>
      <c r="B6" s="9" t="inlineStr">
        <is>
          <t>José Martínez</t>
        </is>
      </c>
      <c r="C6" s="9" t="inlineStr">
        <is>
          <t>Calle Colón 22 3ºC, Valencia</t>
        </is>
      </c>
      <c r="D6" s="53">
        <f>IFERROR(SUMIF(Ingresos_Gastos!$B:$B,A6,Ingresos_Gastos!$J:$J),0)</f>
        <v/>
      </c>
      <c r="E6" s="53">
        <f>IFERROR(SUMIF(Ingresos_Gastos!$B:$B,A6,Ingresos_Gastos!$L:$L),0)</f>
        <v/>
      </c>
      <c r="F6" s="53">
        <f>D6-E6</f>
        <v/>
      </c>
      <c r="G6" s="53">
        <f>IF(IFERROR(VLOOKUP(A6,Contratos!$A:$Q,17,FALSE),0)=0.6,F6*0.6,0)</f>
        <v/>
      </c>
      <c r="H6" s="53">
        <f>F6-G6</f>
        <v/>
      </c>
      <c r="I6" s="54">
        <f>IFERROR(E6/D6,0)</f>
        <v/>
      </c>
      <c r="J6" s="12">
        <f>IFERROR(VLOOKUP(A6,Contratos!$A:$R,18,FALSE),"")</f>
        <v/>
      </c>
    </row>
    <row r="7">
      <c r="A7" s="19" t="inlineStr">
        <is>
          <t>C005</t>
        </is>
      </c>
      <c r="B7" s="3" t="inlineStr">
        <is>
          <t>Laura Fernández</t>
        </is>
      </c>
      <c r="C7" s="3" t="inlineStr">
        <is>
          <t>Calle Larios 17 BJ, Málaga</t>
        </is>
      </c>
      <c r="D7" s="51">
        <f>IFERROR(SUMIF(Ingresos_Gastos!$B:$B,A7,Ingresos_Gastos!$J:$J),0)</f>
        <v/>
      </c>
      <c r="E7" s="51">
        <f>IFERROR(SUMIF(Ingresos_Gastos!$B:$B,A7,Ingresos_Gastos!$L:$L),0)</f>
        <v/>
      </c>
      <c r="F7" s="51">
        <f>D7-E7</f>
        <v/>
      </c>
      <c r="G7" s="51">
        <f>IF(IFERROR(VLOOKUP(A7,Contratos!$A:$Q,17,FALSE),0)=0.6,F7*0.6,0)</f>
        <v/>
      </c>
      <c r="H7" s="51">
        <f>F7-G7</f>
        <v/>
      </c>
      <c r="I7" s="52">
        <f>IFERROR(E7/D7,0)</f>
        <v/>
      </c>
      <c r="J7" s="8">
        <f>IFERROR(VLOOKUP(A7,Contratos!$A:$R,18,FALSE),"")</f>
        <v/>
      </c>
    </row>
    <row r="8">
      <c r="A8" s="22" t="inlineStr">
        <is>
          <t>C006</t>
        </is>
      </c>
      <c r="B8" s="9" t="inlineStr">
        <is>
          <t>Manuel Sánchez</t>
        </is>
      </c>
      <c r="C8" s="9" t="inlineStr">
        <is>
          <t>Paseo de Gracia 88 4ºB, Barcelona</t>
        </is>
      </c>
      <c r="D8" s="53">
        <f>IFERROR(SUMIF(Ingresos_Gastos!$B:$B,A8,Ingresos_Gastos!$J:$J),0)</f>
        <v/>
      </c>
      <c r="E8" s="53">
        <f>IFERROR(SUMIF(Ingresos_Gastos!$B:$B,A8,Ingresos_Gastos!$L:$L),0)</f>
        <v/>
      </c>
      <c r="F8" s="53">
        <f>D8-E8</f>
        <v/>
      </c>
      <c r="G8" s="53">
        <f>IF(IFERROR(VLOOKUP(A8,Contratos!$A:$Q,17,FALSE),0)=0.6,F8*0.6,0)</f>
        <v/>
      </c>
      <c r="H8" s="53">
        <f>F8-G8</f>
        <v/>
      </c>
      <c r="I8" s="54">
        <f>IFERROR(E8/D8,0)</f>
        <v/>
      </c>
      <c r="J8" s="12">
        <f>IFERROR(VLOOKUP(A8,Contratos!$A:$R,18,FALSE),"")</f>
        <v/>
      </c>
    </row>
    <row r="9">
      <c r="A9" s="19" t="inlineStr">
        <is>
          <t>C007</t>
        </is>
      </c>
      <c r="B9" s="3" t="inlineStr">
        <is>
          <t>Elena Pérez</t>
        </is>
      </c>
      <c r="C9" s="3" t="inlineStr">
        <is>
          <t>Avenida de América 30 6ºA, Madrid</t>
        </is>
      </c>
      <c r="D9" s="51">
        <f>IFERROR(SUMIF(Ingresos_Gastos!$B:$B,A9,Ingresos_Gastos!$J:$J),0)</f>
        <v/>
      </c>
      <c r="E9" s="51">
        <f>IFERROR(SUMIF(Ingresos_Gastos!$B:$B,A9,Ingresos_Gastos!$L:$L),0)</f>
        <v/>
      </c>
      <c r="F9" s="51">
        <f>D9-E9</f>
        <v/>
      </c>
      <c r="G9" s="51">
        <f>IF(IFERROR(VLOOKUP(A9,Contratos!$A:$Q,17,FALSE),0)=0.6,F9*0.6,0)</f>
        <v/>
      </c>
      <c r="H9" s="51">
        <f>F9-G9</f>
        <v/>
      </c>
      <c r="I9" s="52">
        <f>IFERROR(E9/D9,0)</f>
        <v/>
      </c>
      <c r="J9" s="8">
        <f>IFERROR(VLOOKUP(A9,Contratos!$A:$R,18,FALSE),"")</f>
        <v/>
      </c>
    </row>
    <row r="10">
      <c r="A10" s="22" t="inlineStr">
        <is>
          <t>C008</t>
        </is>
      </c>
      <c r="B10" s="9" t="inlineStr">
        <is>
          <t>David Navarro</t>
        </is>
      </c>
      <c r="C10" s="9" t="inlineStr">
        <is>
          <t>Calle San Vicente 45 2ºB, Alicante</t>
        </is>
      </c>
      <c r="D10" s="53">
        <f>IFERROR(SUMIF(Ingresos_Gastos!$B:$B,A10,Ingresos_Gastos!$J:$J),0)</f>
        <v/>
      </c>
      <c r="E10" s="53">
        <f>IFERROR(SUMIF(Ingresos_Gastos!$B:$B,A10,Ingresos_Gastos!$L:$L),0)</f>
        <v/>
      </c>
      <c r="F10" s="53">
        <f>D10-E10</f>
        <v/>
      </c>
      <c r="G10" s="53">
        <f>IF(IFERROR(VLOOKUP(A10,Contratos!$A:$Q,17,FALSE),0)=0.6,F10*0.6,0)</f>
        <v/>
      </c>
      <c r="H10" s="53">
        <f>F10-G10</f>
        <v/>
      </c>
      <c r="I10" s="54">
        <f>IFERROR(E10/D10,0)</f>
        <v/>
      </c>
      <c r="J10" s="12">
        <f>IFERROR(VLOOKUP(A10,Contratos!$A:$R,18,FALSE),"")</f>
        <v/>
      </c>
    </row>
    <row r="11">
      <c r="C11" s="25" t="inlineStr">
        <is>
          <t>TOTAL EJERCICIO 2026</t>
        </is>
      </c>
      <c r="D11" s="50">
        <f>SUM(D3:D10)</f>
        <v/>
      </c>
      <c r="E11" s="50">
        <f>SUM(E3:E10)</f>
        <v/>
      </c>
      <c r="F11" s="50">
        <f>SUM(F3:F10)</f>
        <v/>
      </c>
      <c r="G11" s="50">
        <f>SUM(G3:G10)</f>
        <v/>
      </c>
      <c r="H11" s="50">
        <f>SUM(H3:H10)</f>
        <v/>
      </c>
    </row>
    <row r="12"/>
    <row r="13">
      <c r="A13" s="13" t="inlineStr">
        <is>
          <t>Nº contratos vivienda habitual:</t>
        </is>
      </c>
      <c r="B13" s="26">
        <f>COUNTIF(Contratos!$P:$P,"Sí")</f>
        <v/>
      </c>
    </row>
    <row r="14">
      <c r="A14" s="13" t="inlineStr">
        <is>
          <t>Nº contratos activos (Vigente):</t>
        </is>
      </c>
      <c r="B14" s="26">
        <f>COUNTIF(Contratos!$R:$R,"Vigente")</f>
        <v/>
      </c>
    </row>
    <row r="15"/>
    <row r="16" ht="36" customHeight="1">
      <c r="A16" s="14" t="inlineStr">
        <is>
          <t>Nota IRPF: La reducción del 60% (art. 23.2 Ley 35/2006 IRPF) solo aplica a arrendamientos de vivienda habitual del arrendatario. Gastos deducibles: IBI, comunidad, seguro, intereses hipoteca, reparaciones y amortización (máx. 3% coste adquisición — art. 23.1 LIRPF). Declarar en Modelo 100 Agencia Tributaria.</t>
        </is>
      </c>
    </row>
  </sheetData>
  <mergeCells count="2">
    <mergeCell ref="A1:J1"/>
    <mergeCell ref="A16:J16"/>
  </mergeCells>
  <conditionalFormatting sqref="F3:F10">
    <cfRule type="expression" priority="1" dxfId="0" stopIfTrue="0">
      <formula>F3&gt;0</formula>
    </cfRule>
    <cfRule type="expression" priority="2" dxfId="1" stopIfTrue="0">
      <formula>F3&lt;0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4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</cols>
  <sheetData>
    <row r="1" ht="36" customHeight="1">
      <c r="A1" s="27" t="inlineStr">
        <is>
          <t>DASHBOARD — RENDIMIENTO NETO ALQUILER IRPF 2026</t>
        </is>
      </c>
    </row>
    <row r="2"/>
    <row r="3">
      <c r="A3" s="28" t="inlineStr">
        <is>
          <t>Ingresos Brutos Totales</t>
        </is>
      </c>
      <c r="B3" s="29" t="n"/>
      <c r="C3" s="28" t="inlineStr">
        <is>
          <t>Gastos Deducibles Totales</t>
        </is>
      </c>
      <c r="D3" s="29" t="n"/>
      <c r="E3" s="28" t="inlineStr">
        <is>
          <t>Rendimiento Neto Total</t>
        </is>
      </c>
      <c r="F3" s="29" t="n"/>
      <c r="G3" s="28" t="inlineStr">
        <is>
          <t>Rend. Neto Reducido Total</t>
        </is>
      </c>
      <c r="H3" s="29" t="n"/>
      <c r="I3" s="28" t="inlineStr">
        <is>
          <t>Nº Contratos Activos</t>
        </is>
      </c>
      <c r="J3" s="29" t="n"/>
    </row>
    <row r="4" ht="28" customHeight="1">
      <c r="A4" s="55">
        <f>Resumen_IRPF!D11</f>
        <v/>
      </c>
      <c r="B4" s="29" t="n"/>
      <c r="C4" s="55">
        <f>Resumen_IRPF!E11</f>
        <v/>
      </c>
      <c r="D4" s="29" t="n"/>
      <c r="E4" s="55">
        <f>Resumen_IRPF!F11</f>
        <v/>
      </c>
      <c r="F4" s="29" t="n"/>
      <c r="G4" s="55">
        <f>Resumen_IRPF!H11</f>
        <v/>
      </c>
      <c r="H4" s="29" t="n"/>
      <c r="I4" s="31">
        <f>COUNTIF(Contratos!$R:$R,"Vigente")</f>
        <v/>
      </c>
      <c r="J4" s="29" t="n"/>
    </row>
    <row r="5"/>
    <row r="6"/>
    <row r="7">
      <c r="A7" s="13" t="inlineStr">
        <is>
          <t>Tabla auxiliar para gráficos:</t>
        </is>
      </c>
    </row>
    <row r="8">
      <c r="A8" s="2" t="inlineStr">
        <is>
          <t>Contrato</t>
        </is>
      </c>
      <c r="B8" s="2" t="inlineStr">
        <is>
          <t>Ingresos_€</t>
        </is>
      </c>
      <c r="C8" s="2" t="inlineStr">
        <is>
          <t>Gastos_€</t>
        </is>
      </c>
      <c r="D8" s="2" t="inlineStr">
        <is>
          <t>Rend._Neto_€</t>
        </is>
      </c>
    </row>
    <row r="9">
      <c r="A9" s="32" t="inlineStr">
        <is>
          <t>C001</t>
        </is>
      </c>
      <c r="B9" s="56">
        <f>IFERROR(VLOOKUP("C001",Resumen_IRPF!$A:$D,4,FALSE),0)</f>
        <v/>
      </c>
      <c r="C9" s="56">
        <f>IFERROR(VLOOKUP("C001",Resumen_IRPF!$A:$E,5,FALSE),0)</f>
        <v/>
      </c>
      <c r="D9" s="56">
        <f>IFERROR(VLOOKUP("C001",Resumen_IRPF!$A:$F,6,FALSE),0)</f>
        <v/>
      </c>
    </row>
    <row r="10">
      <c r="A10" s="34" t="inlineStr">
        <is>
          <t>C002</t>
        </is>
      </c>
      <c r="B10" s="57">
        <f>IFERROR(VLOOKUP("C002",Resumen_IRPF!$A:$D,4,FALSE),0)</f>
        <v/>
      </c>
      <c r="C10" s="57">
        <f>IFERROR(VLOOKUP("C002",Resumen_IRPF!$A:$E,5,FALSE),0)</f>
        <v/>
      </c>
      <c r="D10" s="57">
        <f>IFERROR(VLOOKUP("C002",Resumen_IRPF!$A:$F,6,FALSE),0)</f>
        <v/>
      </c>
    </row>
    <row r="11">
      <c r="A11" s="32" t="inlineStr">
        <is>
          <t>C003</t>
        </is>
      </c>
      <c r="B11" s="56">
        <f>IFERROR(VLOOKUP("C003",Resumen_IRPF!$A:$D,4,FALSE),0)</f>
        <v/>
      </c>
      <c r="C11" s="56">
        <f>IFERROR(VLOOKUP("C003",Resumen_IRPF!$A:$E,5,FALSE),0)</f>
        <v/>
      </c>
      <c r="D11" s="56">
        <f>IFERROR(VLOOKUP("C003",Resumen_IRPF!$A:$F,6,FALSE),0)</f>
        <v/>
      </c>
    </row>
    <row r="12">
      <c r="A12" s="34" t="inlineStr">
        <is>
          <t>C004</t>
        </is>
      </c>
      <c r="B12" s="57">
        <f>IFERROR(VLOOKUP("C004",Resumen_IRPF!$A:$D,4,FALSE),0)</f>
        <v/>
      </c>
      <c r="C12" s="57">
        <f>IFERROR(VLOOKUP("C004",Resumen_IRPF!$A:$E,5,FALSE),0)</f>
        <v/>
      </c>
      <c r="D12" s="57">
        <f>IFERROR(VLOOKUP("C004",Resumen_IRPF!$A:$F,6,FALSE),0)</f>
        <v/>
      </c>
    </row>
    <row r="13">
      <c r="A13" s="32" t="inlineStr">
        <is>
          <t>C005</t>
        </is>
      </c>
      <c r="B13" s="56">
        <f>IFERROR(VLOOKUP("C005",Resumen_IRPF!$A:$D,4,FALSE),0)</f>
        <v/>
      </c>
      <c r="C13" s="56">
        <f>IFERROR(VLOOKUP("C005",Resumen_IRPF!$A:$E,5,FALSE),0)</f>
        <v/>
      </c>
      <c r="D13" s="56">
        <f>IFERROR(VLOOKUP("C005",Resumen_IRPF!$A:$F,6,FALSE),0)</f>
        <v/>
      </c>
    </row>
    <row r="14">
      <c r="A14" s="34" t="inlineStr">
        <is>
          <t>C006</t>
        </is>
      </c>
      <c r="B14" s="57">
        <f>IFERROR(VLOOKUP("C006",Resumen_IRPF!$A:$D,4,FALSE),0)</f>
        <v/>
      </c>
      <c r="C14" s="57">
        <f>IFERROR(VLOOKUP("C006",Resumen_IRPF!$A:$E,5,FALSE),0)</f>
        <v/>
      </c>
      <c r="D14" s="57">
        <f>IFERROR(VLOOKUP("C006",Resumen_IRPF!$A:$F,6,FALSE),0)</f>
        <v/>
      </c>
    </row>
    <row r="15">
      <c r="A15" s="32" t="inlineStr">
        <is>
          <t>C007</t>
        </is>
      </c>
      <c r="B15" s="56">
        <f>IFERROR(VLOOKUP("C007",Resumen_IRPF!$A:$D,4,FALSE),0)</f>
        <v/>
      </c>
      <c r="C15" s="56">
        <f>IFERROR(VLOOKUP("C007",Resumen_IRPF!$A:$E,5,FALSE),0)</f>
        <v/>
      </c>
      <c r="D15" s="56">
        <f>IFERROR(VLOOKUP("C007",Resumen_IRPF!$A:$F,6,FALSE),0)</f>
        <v/>
      </c>
    </row>
    <row r="16">
      <c r="A16" s="34" t="inlineStr">
        <is>
          <t>C008</t>
        </is>
      </c>
      <c r="B16" s="57">
        <f>IFERROR(VLOOKUP("C008",Resumen_IRPF!$A:$D,4,FALSE),0)</f>
        <v/>
      </c>
      <c r="C16" s="57">
        <f>IFERROR(VLOOKUP("C008",Resumen_IRPF!$A:$E,5,FALSE),0)</f>
        <v/>
      </c>
      <c r="D16" s="57">
        <f>IFERROR(VLOOKUP("C008",Resumen_IRPF!$A:$F,6,FALSE),0)</f>
        <v/>
      </c>
    </row>
    <row r="17"/>
    <row r="18">
      <c r="A18" s="13" t="inlineStr">
        <is>
          <t>Distribución de Gastos por Categoría</t>
        </is>
      </c>
    </row>
    <row r="19">
      <c r="A19" s="36" t="inlineStr">
        <is>
          <t>Comunidad</t>
        </is>
      </c>
      <c r="B19" s="58">
        <f>IFERROR(SUMIF(Ingresos_Gastos!$F:$F,"Comunidad",Ingresos_Gastos!$L:$L),0)</f>
        <v/>
      </c>
    </row>
    <row r="20">
      <c r="A20" s="36" t="inlineStr">
        <is>
          <t>IBI</t>
        </is>
      </c>
      <c r="B20" s="58">
        <f>IFERROR(SUMIF(Ingresos_Gastos!$F:$F,"IBI",Ingresos_Gastos!$L:$L),0)</f>
        <v/>
      </c>
    </row>
    <row r="21">
      <c r="A21" s="36" t="inlineStr">
        <is>
          <t>Seguro</t>
        </is>
      </c>
      <c r="B21" s="58">
        <f>IFERROR(SUMIF(Ingresos_Gastos!$F:$F,"Seguro",Ingresos_Gastos!$L:$L),0)</f>
        <v/>
      </c>
    </row>
    <row r="22">
      <c r="A22" s="36" t="inlineStr">
        <is>
          <t>Intereses</t>
        </is>
      </c>
      <c r="B22" s="58">
        <f>IFERROR(SUMIF(Ingresos_Gastos!$F:$F,"Intereses",Ingresos_Gastos!$L:$L),0)</f>
        <v/>
      </c>
    </row>
    <row r="23">
      <c r="A23" s="36" t="inlineStr">
        <is>
          <t>Reparación</t>
        </is>
      </c>
      <c r="B23" s="58">
        <f>IFERROR(SUMIF(Ingresos_Gastos!$F:$F,"Reparación",Ingresos_Gastos!$L:$L),0)</f>
        <v/>
      </c>
    </row>
    <row r="24">
      <c r="A24" s="36" t="inlineStr">
        <is>
          <t>Amortización</t>
        </is>
      </c>
      <c r="B24" s="58">
        <f>IFERROR(SUMIF(Ingresos_Gastos!$F:$F,"Amortización",Ingresos_Gastos!$L:$L),0)</f>
        <v/>
      </c>
    </row>
    <row r="25">
      <c r="A25" s="36" t="inlineStr">
        <is>
          <t>Otros</t>
        </is>
      </c>
      <c r="B25" s="58">
        <f>IFERROR(SUMIF(Ingresos_Gastos!$F:$F,"Otros",Ingresos_Gastos!$L:$L),0)</f>
        <v/>
      </c>
    </row>
    <row r="26"/>
    <row r="27"/>
    <row r="28"/>
    <row r="29">
      <c r="A29" s="13" t="inlineStr">
        <is>
          <t>Evolución Mensual Ingresos y Gastos 2026</t>
        </is>
      </c>
    </row>
    <row r="30">
      <c r="A30" s="13" t="inlineStr">
        <is>
          <t>Mes</t>
        </is>
      </c>
      <c r="B30" s="13" t="inlineStr">
        <is>
          <t>Ingresos_€</t>
        </is>
      </c>
      <c r="C30" s="13" t="inlineStr">
        <is>
          <t>Gastos_€</t>
        </is>
      </c>
    </row>
    <row r="31">
      <c r="A31" s="38" t="inlineStr">
        <is>
          <t>Enero</t>
        </is>
      </c>
      <c r="B31" s="59" t="n">
        <v>2650</v>
      </c>
      <c r="C31" s="59" t="n">
        <v>65</v>
      </c>
    </row>
    <row r="32">
      <c r="A32" s="40" t="inlineStr">
        <is>
          <t>Febrero</t>
        </is>
      </c>
      <c r="B32" s="60" t="n">
        <v>2550</v>
      </c>
      <c r="C32" s="60" t="n">
        <v>900</v>
      </c>
    </row>
    <row r="33">
      <c r="A33" s="38" t="inlineStr">
        <is>
          <t>Marzo</t>
        </is>
      </c>
      <c r="B33" s="59" t="n">
        <v>3200</v>
      </c>
      <c r="C33" s="59" t="n">
        <v>1000.8</v>
      </c>
    </row>
    <row r="34">
      <c r="A34" s="40" t="inlineStr">
        <is>
          <t>Abril</t>
        </is>
      </c>
      <c r="B34" s="60" t="n">
        <v>2600</v>
      </c>
      <c r="C34" s="60" t="n">
        <v>863</v>
      </c>
    </row>
    <row r="35">
      <c r="A35" s="38" t="inlineStr">
        <is>
          <t>Mayo</t>
        </is>
      </c>
      <c r="B35" s="59" t="n">
        <v>2450</v>
      </c>
      <c r="C35" s="59" t="n">
        <v>220</v>
      </c>
    </row>
    <row r="36">
      <c r="A36" s="40" t="inlineStr">
        <is>
          <t>Junio</t>
        </is>
      </c>
      <c r="B36" s="60" t="n">
        <v>3200</v>
      </c>
      <c r="C36" s="60" t="n">
        <v>250</v>
      </c>
    </row>
    <row r="37">
      <c r="A37" s="38" t="inlineStr">
        <is>
          <t>Julio</t>
        </is>
      </c>
      <c r="B37" s="59" t="n">
        <v>1350</v>
      </c>
      <c r="C37" s="59" t="n">
        <v>0</v>
      </c>
    </row>
    <row r="38">
      <c r="A38" s="40" t="inlineStr">
        <is>
          <t>Agosto</t>
        </is>
      </c>
      <c r="B38" s="60" t="n">
        <v>750</v>
      </c>
      <c r="C38" s="60" t="n">
        <v>0</v>
      </c>
    </row>
    <row r="39">
      <c r="A39" s="38" t="inlineStr">
        <is>
          <t>Sep.</t>
        </is>
      </c>
      <c r="B39" s="59" t="n">
        <v>0</v>
      </c>
      <c r="C39" s="59" t="n">
        <v>0</v>
      </c>
    </row>
    <row r="40">
      <c r="A40" s="40" t="inlineStr">
        <is>
          <t>Oct.</t>
        </is>
      </c>
      <c r="B40" s="60" t="n">
        <v>0</v>
      </c>
      <c r="C40" s="60" t="n">
        <v>0</v>
      </c>
    </row>
    <row r="41">
      <c r="A41" s="38" t="inlineStr">
        <is>
          <t>Nov.</t>
        </is>
      </c>
      <c r="B41" s="59" t="n">
        <v>0</v>
      </c>
      <c r="C41" s="59" t="n">
        <v>0</v>
      </c>
    </row>
    <row r="42">
      <c r="A42" s="40" t="inlineStr">
        <is>
          <t>Dic.</t>
        </is>
      </c>
      <c r="B42" s="60" t="n">
        <v>0</v>
      </c>
      <c r="C42" s="60" t="n">
        <v>0</v>
      </c>
    </row>
    <row r="43"/>
    <row r="44"/>
    <row r="45" ht="36" customHeight="1">
      <c r="A45" s="42" t="inlineStr">
        <is>
          <t>⚠ Notas legales: Reducción 60% art.23.2 LIRPF (solo vivienda habitual arrendatario). Amortización máx. 3% coste adquisición (art.23.1 LIRPF). Fianza mín. 1 mensualidad (LAU art.36). IBI a cargo del arrendador salvo pacto. Gastos deducibles: comunidad, seguro, intereses, reparaciones, amortización. Declarar en Modelo 100 — Agencia Tributaria España.</t>
        </is>
      </c>
    </row>
  </sheetData>
  <mergeCells count="12">
    <mergeCell ref="A1:N1"/>
    <mergeCell ref="A3:B3"/>
    <mergeCell ref="A4:B4"/>
    <mergeCell ref="C3:D3"/>
    <mergeCell ref="C4:D4"/>
    <mergeCell ref="E3:F3"/>
    <mergeCell ref="E4:F4"/>
    <mergeCell ref="G3:H3"/>
    <mergeCell ref="G4:H4"/>
    <mergeCell ref="I3:J3"/>
    <mergeCell ref="I4:J4"/>
    <mergeCell ref="A45:N45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2026-06-19T11:17:09Z</dcterms:created>
  <dcterms:modified xmlns:dcterms="http://purl.org/dc/terms/" xmlns:xsi="http://www.w3.org/2001/XMLSchema-instance" xsi:type="dcterms:W3CDTF">2026-06-19T11:17:09Z</dcterms:modified>
</cp:coreProperties>
</file>