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ada_AJD" sheetId="1" state="visible" r:id="rId1"/>
    <sheet xmlns:r="http://schemas.openxmlformats.org/officeDocument/2006/relationships" name="Resumen_AJD" sheetId="2" state="visible" r:id="rId2"/>
    <sheet xmlns:r="http://schemas.openxmlformats.org/officeDocument/2006/relationships" name="Tablas_Ayuda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 &quot;€&quot;"/>
    <numFmt numFmtId="166" formatCode="0,00%"/>
  </numFmts>
  <fonts count="7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</font>
    <font>
      <b val="1"/>
      <color rgb="0016A34A"/>
    </font>
    <font>
      <b val="1"/>
      <color rgb="00C8102E"/>
      <sz val="12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left" vertical="center" wrapText="1"/>
    </xf>
    <xf numFmtId="166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166" fontId="0" fillId="5" borderId="1" applyAlignment="1" pivotButton="0" quotePrefix="0" xfId="0">
      <alignment horizontal="left" vertical="center" wrapText="1"/>
    </xf>
    <xf numFmtId="0" fontId="3" fillId="6" borderId="1" pivotButton="0" quotePrefix="0" xfId="0"/>
    <xf numFmtId="0" fontId="0" fillId="6" borderId="1" pivotButton="0" quotePrefix="0" xfId="0"/>
    <xf numFmtId="165" fontId="3" fillId="6" borderId="1" pivotButton="0" quotePrefix="0" xfId="0"/>
    <xf numFmtId="0" fontId="1" fillId="0" borderId="0" pivotButton="0" quotePrefix="0" xfId="0"/>
    <xf numFmtId="0" fontId="0" fillId="3" borderId="1" pivotButton="0" quotePrefix="0" xfId="0"/>
    <xf numFmtId="1" fontId="4" fillId="3" borderId="1" pivotButton="0" quotePrefix="0" xfId="0"/>
    <xf numFmtId="0" fontId="0" fillId="5" borderId="1" pivotButton="0" quotePrefix="0" xfId="0"/>
    <xf numFmtId="165" fontId="4" fillId="5" borderId="1" pivotButton="0" quotePrefix="0" xfId="0"/>
    <xf numFmtId="165" fontId="4" fillId="3" borderId="1" pivotButton="0" quotePrefix="0" xfId="0"/>
    <xf numFmtId="166" fontId="4" fillId="3" borderId="1" pivotButton="0" quotePrefix="0" xfId="0"/>
    <xf numFmtId="166" fontId="4" fillId="5" borderId="1" pivotButton="0" quotePrefix="0" xfId="0"/>
    <xf numFmtId="0" fontId="5" fillId="0" borderId="0" pivotButton="0" quotePrefix="0" xfId="0"/>
    <xf numFmtId="0" fontId="2" fillId="7" borderId="1" applyAlignment="1" pivotButton="0" quotePrefix="0" xfId="0">
      <alignment horizontal="center" vertical="center" wrapText="1"/>
    </xf>
    <xf numFmtId="165" fontId="0" fillId="3" borderId="1" pivotButton="0" quotePrefix="0" xfId="0"/>
    <xf numFmtId="165" fontId="0" fillId="5" borderId="1" pivotButton="0" quotePrefix="0" xfId="0"/>
    <xf numFmtId="0" fontId="2" fillId="7" borderId="1" pivotButton="0" quotePrefix="0" xfId="0"/>
    <xf numFmtId="166" fontId="0" fillId="3" borderId="1" pivotButton="0" quotePrefix="0" xfId="0"/>
    <xf numFmtId="166" fontId="0" fillId="5" borderId="1" pivotButton="0" quotePrefix="0" xfId="0"/>
    <xf numFmtId="0" fontId="6" fillId="7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Cuota AJD por tipo de operación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'Resumen_AJD'!C14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'Resumen_AJD'!$A$15:$A$20</f>
            </numRef>
          </cat>
          <val>
            <numRef>
              <f>'Resumen_AJD'!$C$15:$C$20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operación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Cuota AJD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 fiscal</a:t>
            </a:r>
          </a:p>
        </rich>
      </tx>
    </title>
    <plotArea>
      <pieChart>
        <varyColors val="1"/>
        <ser>
          <idx val="0"/>
          <order val="0"/>
          <tx>
            <strRef>
              <f>'Resumen_AJD'!B23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'Resumen_AJD'!$A$24:$A$25</f>
            </numRef>
          </cat>
          <val>
            <numRef>
              <f>'Resumen_AJD'!$B$24:$B$25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de la cuota AJD</a:t>
            </a:r>
          </a:p>
        </rich>
      </tx>
    </title>
    <plotArea>
      <lineChart>
        <grouping val="standard"/>
        <ser>
          <idx val="0"/>
          <order val="0"/>
          <tx>
            <strRef>
              <f>'Resumen_AJD'!B28</f>
            </strRef>
          </tx>
          <spPr>
            <a:ln xmlns:a="http://schemas.openxmlformats.org/drawingml/2006/main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'Resumen_AJD'!$A$29:$A$40</f>
            </numRef>
          </cat>
          <val>
            <numRef>
              <f>'Resumen_AJD'!$B$29:$B$40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Cuota AJD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36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22" customWidth="1" min="3" max="3"/>
    <col width="18" customWidth="1" min="4" max="4"/>
    <col width="24" customWidth="1" min="5" max="5"/>
    <col width="14" customWidth="1" min="6" max="6"/>
    <col width="14" customWidth="1" min="7" max="7"/>
    <col width="20" customWidth="1" min="8" max="8"/>
    <col width="12" customWidth="1" min="9" max="9"/>
    <col width="22" customWidth="1" min="10" max="10"/>
    <col width="15" customWidth="1" min="11" max="11"/>
    <col width="16" customWidth="1" min="12" max="12"/>
    <col width="16" customWidth="1" min="13" max="13"/>
    <col width="14" customWidth="1" min="14" max="14"/>
    <col width="18" customWidth="1" min="15" max="15"/>
    <col width="16" customWidth="1" min="16" max="16"/>
    <col width="16" customWidth="1" min="17" max="17"/>
    <col width="18" customWidth="1" min="18" max="18"/>
    <col width="30" customWidth="1" min="19" max="19"/>
    <col width="20" customWidth="1" min="20" max="20"/>
  </cols>
  <sheetData>
    <row r="1">
      <c r="A1" s="1" t="inlineStr">
        <is>
          <t>CÁLCULO DEL IMPUESTO DE ACTOS JURÍDICOS DOCUMENTADOS (AJD) - REGISTRO DE OPERACIONES</t>
        </is>
      </c>
    </row>
    <row r="2"/>
    <row r="3">
      <c r="A3" s="2" t="inlineStr">
        <is>
          <t>ID operación</t>
        </is>
      </c>
      <c r="B3" s="2" t="inlineStr">
        <is>
          <t>Fecha escritura</t>
        </is>
      </c>
      <c r="C3" s="2" t="inlineStr">
        <is>
          <t>Tipo operación</t>
        </is>
      </c>
      <c r="D3" s="2" t="inlineStr">
        <is>
          <t>Inmueble</t>
        </is>
      </c>
      <c r="E3" s="2" t="inlineStr">
        <is>
          <t>Dirección</t>
        </is>
      </c>
      <c r="F3" s="2" t="inlineStr">
        <is>
          <t>Municipio</t>
        </is>
      </c>
      <c r="G3" s="2" t="inlineStr">
        <is>
          <t>Provincia</t>
        </is>
      </c>
      <c r="H3" s="2" t="inlineStr">
        <is>
          <t>Comprador / sociedad</t>
        </is>
      </c>
      <c r="I3" s="2" t="inlineStr">
        <is>
          <t>NIF</t>
        </is>
      </c>
      <c r="J3" s="2" t="inlineStr">
        <is>
          <t>Referencia catastral</t>
        </is>
      </c>
      <c r="K3" s="2" t="inlineStr">
        <is>
          <t>Valor declarado</t>
        </is>
      </c>
      <c r="L3" s="2" t="inlineStr">
        <is>
          <t>Tipo gravamen AJD (%)</t>
        </is>
      </c>
      <c r="M3" s="2" t="inlineStr">
        <is>
          <t>Base imponible AJD</t>
        </is>
      </c>
      <c r="N3" s="2" t="inlineStr">
        <is>
          <t>Cuota AJD</t>
        </is>
      </c>
      <c r="O3" s="2" t="inlineStr">
        <is>
          <t>Bonificación / exención (%)</t>
        </is>
      </c>
      <c r="P3" s="2" t="inlineStr">
        <is>
          <t>Importe bonificado</t>
        </is>
      </c>
      <c r="Q3" s="2" t="inlineStr">
        <is>
          <t>Importe final AJD</t>
        </is>
      </c>
      <c r="R3" s="2" t="inlineStr">
        <is>
          <t>Estado fiscal</t>
        </is>
      </c>
      <c r="S3" s="2" t="inlineStr">
        <is>
          <t>Observaciones</t>
        </is>
      </c>
      <c r="T3" s="2" t="inlineStr">
        <is>
          <t>Tipo gravamen sugerido (ref. CCAA)</t>
        </is>
      </c>
    </row>
    <row r="4">
      <c r="A4" s="3" t="inlineStr">
        <is>
          <t>OP-2026-001</t>
        </is>
      </c>
      <c r="B4" s="4" t="inlineStr">
        <is>
          <t>15/01/2026</t>
        </is>
      </c>
      <c r="C4" s="3" t="inlineStr">
        <is>
          <t>Compraventa vivienda</t>
        </is>
      </c>
      <c r="D4" s="3" t="inlineStr">
        <is>
          <t>Vivienda</t>
        </is>
      </c>
      <c r="E4" s="3" t="inlineStr">
        <is>
          <t>Calle Mayor 12 3ºB</t>
        </is>
      </c>
      <c r="F4" s="3" t="inlineStr">
        <is>
          <t>Madrid</t>
        </is>
      </c>
      <c r="G4" s="3" t="inlineStr">
        <is>
          <t>Madrid</t>
        </is>
      </c>
      <c r="H4" s="3" t="inlineStr">
        <is>
          <t>María García</t>
        </is>
      </c>
      <c r="I4" s="3" t="inlineStr">
        <is>
          <t>12345678Z</t>
        </is>
      </c>
      <c r="J4" s="3" t="inlineStr">
        <is>
          <t>1234567VK4712S0001AB</t>
        </is>
      </c>
      <c r="K4" s="5" t="n">
        <v>285000</v>
      </c>
      <c r="L4" s="6" t="n">
        <v>0.0075</v>
      </c>
      <c r="M4" s="7">
        <f>IF(K4&gt;0,K4,0)</f>
        <v/>
      </c>
      <c r="N4" s="7">
        <f>M4*L4</f>
        <v/>
      </c>
      <c r="O4" s="6" t="n">
        <v>0</v>
      </c>
      <c r="P4" s="7">
        <f>N4*O4</f>
        <v/>
      </c>
      <c r="Q4" s="7">
        <f>N4-P4</f>
        <v/>
      </c>
      <c r="R4" s="3">
        <f>IF(Q4&gt;0,"Sujeto","Exento/Bonificado")</f>
        <v/>
      </c>
      <c r="S4" s="3" t="inlineStr">
        <is>
          <t>Compraventa de vivienda nueva, sujeta a AJD</t>
        </is>
      </c>
      <c r="T4" s="8">
        <f>IFERROR(VLOOKUP(G4,Tablas_Ayuda!$A$4:$D$12,2,FALSE),"")</f>
        <v/>
      </c>
    </row>
    <row r="5">
      <c r="A5" s="9" t="inlineStr">
        <is>
          <t>OP-2026-002</t>
        </is>
      </c>
      <c r="B5" s="10" t="inlineStr">
        <is>
          <t>22/02/2026</t>
        </is>
      </c>
      <c r="C5" s="9" t="inlineStr">
        <is>
          <t>Ampliación de hipoteca</t>
        </is>
      </c>
      <c r="D5" s="9" t="inlineStr">
        <is>
          <t>Piso</t>
        </is>
      </c>
      <c r="E5" s="9" t="inlineStr">
        <is>
          <t>Av. Diagonal 405</t>
        </is>
      </c>
      <c r="F5" s="9" t="inlineStr">
        <is>
          <t>Barcelona</t>
        </is>
      </c>
      <c r="G5" s="9" t="inlineStr">
        <is>
          <t>Barcelona</t>
        </is>
      </c>
      <c r="H5" s="9" t="inlineStr">
        <is>
          <t>Antonio López</t>
        </is>
      </c>
      <c r="I5" s="9" t="inlineStr">
        <is>
          <t>23456789X</t>
        </is>
      </c>
      <c r="J5" s="9" t="inlineStr">
        <is>
          <t>5678901DF3856N0002CD</t>
        </is>
      </c>
      <c r="K5" s="5" t="n">
        <v>180000</v>
      </c>
      <c r="L5" s="6" t="n">
        <v>0.015</v>
      </c>
      <c r="M5" s="11">
        <f>IF(K5&gt;0,K5,0)</f>
        <v/>
      </c>
      <c r="N5" s="11">
        <f>M5*L5</f>
        <v/>
      </c>
      <c r="O5" s="6" t="n">
        <v>0</v>
      </c>
      <c r="P5" s="11">
        <f>N5*O5</f>
        <v/>
      </c>
      <c r="Q5" s="11">
        <f>N5-P5</f>
        <v/>
      </c>
      <c r="R5" s="9">
        <f>IF(Q5&gt;0,"Sujeto","Exento/Bonificado")</f>
        <v/>
      </c>
      <c r="S5" s="9" t="inlineStr">
        <is>
          <t>Ampliación de hipoteca, AJD sobre escritura modificativa</t>
        </is>
      </c>
      <c r="T5" s="12">
        <f>IFERROR(VLOOKUP(G5,Tablas_Ayuda!$A$4:$D$12,2,FALSE),"")</f>
        <v/>
      </c>
    </row>
    <row r="6">
      <c r="A6" s="3" t="inlineStr">
        <is>
          <t>OP-2026-003</t>
        </is>
      </c>
      <c r="B6" s="4" t="inlineStr">
        <is>
          <t>03/03/2026</t>
        </is>
      </c>
      <c r="C6" s="3" t="inlineStr">
        <is>
          <t>Obra nueva</t>
        </is>
      </c>
      <c r="D6" s="3" t="inlineStr">
        <is>
          <t>Vivienda unifamiliar</t>
        </is>
      </c>
      <c r="E6" s="3" t="inlineStr">
        <is>
          <t>Calle Sierpes 8</t>
        </is>
      </c>
      <c r="F6" s="3" t="inlineStr">
        <is>
          <t>Sevilla</t>
        </is>
      </c>
      <c r="G6" s="3" t="inlineStr">
        <is>
          <t>Sevilla</t>
        </is>
      </c>
      <c r="H6" s="3" t="inlineStr">
        <is>
          <t>Carmen Ruiz</t>
        </is>
      </c>
      <c r="I6" s="3" t="inlineStr">
        <is>
          <t>34567890M</t>
        </is>
      </c>
      <c r="J6" s="3" t="inlineStr">
        <is>
          <t>9012345GH5698P0003EF</t>
        </is>
      </c>
      <c r="K6" s="5" t="n">
        <v>210000</v>
      </c>
      <c r="L6" s="6" t="n">
        <v>0.015</v>
      </c>
      <c r="M6" s="7">
        <f>IF(K6&gt;0,K6,0)</f>
        <v/>
      </c>
      <c r="N6" s="7">
        <f>M6*L6</f>
        <v/>
      </c>
      <c r="O6" s="6" t="n">
        <v>0.3</v>
      </c>
      <c r="P6" s="7">
        <f>N6*O6</f>
        <v/>
      </c>
      <c r="Q6" s="7">
        <f>N6-P6</f>
        <v/>
      </c>
      <c r="R6" s="3">
        <f>IF(Q6&gt;0,"Sujeto","Exento/Bonificado")</f>
        <v/>
      </c>
      <c r="S6" s="3" t="inlineStr">
        <is>
          <t>Obra nueva con bonificación autonómica</t>
        </is>
      </c>
      <c r="T6" s="8">
        <f>IFERROR(VLOOKUP(G6,Tablas_Ayuda!$A$4:$D$12,2,FALSE),"")</f>
        <v/>
      </c>
    </row>
    <row r="7">
      <c r="A7" s="9" t="inlineStr">
        <is>
          <t>OP-2026-004</t>
        </is>
      </c>
      <c r="B7" s="10" t="inlineStr">
        <is>
          <t>10/04/2026</t>
        </is>
      </c>
      <c r="C7" s="9" t="inlineStr">
        <is>
          <t>Constitución de hipoteca</t>
        </is>
      </c>
      <c r="D7" s="9" t="inlineStr">
        <is>
          <t>Vivienda habitual</t>
        </is>
      </c>
      <c r="E7" s="9" t="inlineStr">
        <is>
          <t>Calle Colón 22</t>
        </is>
      </c>
      <c r="F7" s="9" t="inlineStr">
        <is>
          <t>Valencia</t>
        </is>
      </c>
      <c r="G7" s="9" t="inlineStr">
        <is>
          <t>Valencia</t>
        </is>
      </c>
      <c r="H7" s="9" t="inlineStr">
        <is>
          <t>José Martínez</t>
        </is>
      </c>
      <c r="I7" s="9" t="inlineStr">
        <is>
          <t>45678901K</t>
        </is>
      </c>
      <c r="J7" s="9" t="inlineStr">
        <is>
          <t>3456789JK7412Q0004GH</t>
        </is>
      </c>
      <c r="K7" s="5" t="n">
        <v>150000</v>
      </c>
      <c r="L7" s="6" t="n">
        <v>0.015</v>
      </c>
      <c r="M7" s="11">
        <f>IF(K7&gt;0,K7,0)</f>
        <v/>
      </c>
      <c r="N7" s="11">
        <f>M7*L7</f>
        <v/>
      </c>
      <c r="O7" s="6" t="n">
        <v>0.5</v>
      </c>
      <c r="P7" s="11">
        <f>N7*O7</f>
        <v/>
      </c>
      <c r="Q7" s="11">
        <f>N7-P7</f>
        <v/>
      </c>
      <c r="R7" s="9">
        <f>IF(Q7&gt;0,"Sujeto","Exento/Bonificado")</f>
        <v/>
      </c>
      <c r="S7" s="9" t="inlineStr">
        <is>
          <t>Constitución de hipoteca vivienda habitual</t>
        </is>
      </c>
      <c r="T7" s="12">
        <f>IFERROR(VLOOKUP(G7,Tablas_Ayuda!$A$4:$D$12,2,FALSE),"")</f>
        <v/>
      </c>
    </row>
    <row r="8">
      <c r="A8" s="3" t="inlineStr">
        <is>
          <t>OP-2026-005</t>
        </is>
      </c>
      <c r="B8" s="4" t="inlineStr">
        <is>
          <t>18/05/2026</t>
        </is>
      </c>
      <c r="C8" s="3" t="inlineStr">
        <is>
          <t>Novación</t>
        </is>
      </c>
      <c r="D8" s="3" t="inlineStr">
        <is>
          <t>Préstamo hipotecario</t>
        </is>
      </c>
      <c r="E8" s="3" t="inlineStr">
        <is>
          <t>Calle Larios 15</t>
        </is>
      </c>
      <c r="F8" s="3" t="inlineStr">
        <is>
          <t>Málaga</t>
        </is>
      </c>
      <c r="G8" s="3" t="inlineStr">
        <is>
          <t>Málaga</t>
        </is>
      </c>
      <c r="H8" s="3" t="inlineStr">
        <is>
          <t>Laura Fernández</t>
        </is>
      </c>
      <c r="I8" s="3" t="inlineStr">
        <is>
          <t>56789012P</t>
        </is>
      </c>
      <c r="J8" s="3" t="inlineStr">
        <is>
          <t>6789012LM9634R0005IJ</t>
        </is>
      </c>
      <c r="K8" s="5" t="n">
        <v>95000</v>
      </c>
      <c r="L8" s="6" t="n">
        <v>0.0075</v>
      </c>
      <c r="M8" s="7">
        <f>IF(K8&gt;0,K8,0)</f>
        <v/>
      </c>
      <c r="N8" s="7">
        <f>M8*L8</f>
        <v/>
      </c>
      <c r="O8" s="6" t="n">
        <v>1</v>
      </c>
      <c r="P8" s="7">
        <f>N8*O8</f>
        <v/>
      </c>
      <c r="Q8" s="7">
        <f>N8-P8</f>
        <v/>
      </c>
      <c r="R8" s="3">
        <f>IF(Q8&gt;0,"Sujeto","Exento/Bonificado")</f>
        <v/>
      </c>
      <c r="S8" s="3" t="inlineStr">
        <is>
          <t>Novación exenta de AJD según normativa vigente</t>
        </is>
      </c>
      <c r="T8" s="8">
        <f>IFERROR(VLOOKUP(G8,Tablas_Ayuda!$A$4:$D$12,2,FALSE),"")</f>
        <v/>
      </c>
    </row>
    <row r="9">
      <c r="A9" s="9" t="inlineStr">
        <is>
          <t>OP-2026-006</t>
        </is>
      </c>
      <c r="B9" s="10" t="inlineStr">
        <is>
          <t>25/05/2026</t>
        </is>
      </c>
      <c r="C9" s="9" t="inlineStr">
        <is>
          <t>Otros actos inscribibles</t>
        </is>
      </c>
      <c r="D9" s="9" t="inlineStr">
        <is>
          <t>Plaza de garaje</t>
        </is>
      </c>
      <c r="E9" s="9" t="inlineStr">
        <is>
          <t>Paseo Independencia 30</t>
        </is>
      </c>
      <c r="F9" s="9" t="inlineStr">
        <is>
          <t>Zaragoza</t>
        </is>
      </c>
      <c r="G9" s="9" t="inlineStr">
        <is>
          <t>Zaragoza</t>
        </is>
      </c>
      <c r="H9" s="9" t="inlineStr">
        <is>
          <t>Manuel Sánchez</t>
        </is>
      </c>
      <c r="I9" s="9" t="inlineStr">
        <is>
          <t>67890123R</t>
        </is>
      </c>
      <c r="J9" s="9" t="inlineStr">
        <is>
          <t>8901234NO1256S0006KL</t>
        </is>
      </c>
      <c r="K9" s="5" t="n">
        <v>18000</v>
      </c>
      <c r="L9" s="6" t="n">
        <v>0.015</v>
      </c>
      <c r="M9" s="11">
        <f>IF(K9&gt;0,K9,0)</f>
        <v/>
      </c>
      <c r="N9" s="11">
        <f>M9*L9</f>
        <v/>
      </c>
      <c r="O9" s="6" t="n">
        <v>0</v>
      </c>
      <c r="P9" s="11">
        <f>N9*O9</f>
        <v/>
      </c>
      <c r="Q9" s="11">
        <f>N9-P9</f>
        <v/>
      </c>
      <c r="R9" s="9">
        <f>IF(Q9&gt;0,"Sujeto","Exento/Bonificado")</f>
        <v/>
      </c>
      <c r="S9" s="9" t="inlineStr">
        <is>
          <t>Plaza de garaje vinculada a vivienda</t>
        </is>
      </c>
      <c r="T9" s="12">
        <f>IFERROR(VLOOKUP(G9,Tablas_Ayuda!$A$4:$D$12,2,FALSE),"")</f>
        <v/>
      </c>
    </row>
    <row r="10">
      <c r="A10" s="3" t="inlineStr">
        <is>
          <t>OP-2026-007</t>
        </is>
      </c>
      <c r="B10" s="4" t="inlineStr">
        <is>
          <t>02/06/2026</t>
        </is>
      </c>
      <c r="C10" s="3" t="inlineStr">
        <is>
          <t>Otros actos inscribibles</t>
        </is>
      </c>
      <c r="D10" s="3" t="inlineStr">
        <is>
          <t>Local comercial</t>
        </is>
      </c>
      <c r="E10" s="3" t="inlineStr">
        <is>
          <t>Gran Vía 45</t>
        </is>
      </c>
      <c r="F10" s="3" t="inlineStr">
        <is>
          <t>Bilbao</t>
        </is>
      </c>
      <c r="G10" s="3" t="inlineStr">
        <is>
          <t>Vizcaya</t>
        </is>
      </c>
      <c r="H10" s="3" t="inlineStr">
        <is>
          <t>Elena Navarro</t>
        </is>
      </c>
      <c r="I10" s="3" t="inlineStr">
        <is>
          <t>78901234T</t>
        </is>
      </c>
      <c r="J10" s="3" t="inlineStr">
        <is>
          <t>0123456PQ3478T0007MN</t>
        </is>
      </c>
      <c r="K10" s="5" t="n">
        <v>320000</v>
      </c>
      <c r="L10" s="6" t="n">
        <v>0.015</v>
      </c>
      <c r="M10" s="7">
        <f>IF(K10&gt;0,K10,0)</f>
        <v/>
      </c>
      <c r="N10" s="7">
        <f>M10*L10</f>
        <v/>
      </c>
      <c r="O10" s="6" t="n">
        <v>0</v>
      </c>
      <c r="P10" s="7">
        <f>N10*O10</f>
        <v/>
      </c>
      <c r="Q10" s="7">
        <f>N10-P10</f>
        <v/>
      </c>
      <c r="R10" s="3">
        <f>IF(Q10&gt;0,"Sujeto","Exento/Bonificado")</f>
        <v/>
      </c>
      <c r="S10" s="3" t="inlineStr">
        <is>
          <t>Compraventa de local, escritura inscribible</t>
        </is>
      </c>
      <c r="T10" s="8">
        <f>IFERROR(VLOOKUP(G10,Tablas_Ayuda!$A$4:$D$12,2,FALSE),"")</f>
        <v/>
      </c>
    </row>
    <row r="11">
      <c r="A11" s="9" t="inlineStr">
        <is>
          <t>OP-2026-008</t>
        </is>
      </c>
      <c r="B11" s="10" t="inlineStr">
        <is>
          <t>14/07/2026</t>
        </is>
      </c>
      <c r="C11" s="9" t="inlineStr">
        <is>
          <t>Obra nueva</t>
        </is>
      </c>
      <c r="D11" s="9" t="inlineStr">
        <is>
          <t>Nave / promoción</t>
        </is>
      </c>
      <c r="E11" s="9" t="inlineStr">
        <is>
          <t>Calle Explanada 10</t>
        </is>
      </c>
      <c r="F11" s="9" t="inlineStr">
        <is>
          <t>Alicante</t>
        </is>
      </c>
      <c r="G11" s="9" t="inlineStr">
        <is>
          <t>Alicante</t>
        </is>
      </c>
      <c r="H11" s="9" t="inlineStr">
        <is>
          <t>Pablo Romero SL</t>
        </is>
      </c>
      <c r="I11" s="9" t="inlineStr">
        <is>
          <t>B98765432</t>
        </is>
      </c>
      <c r="J11" s="9" t="inlineStr">
        <is>
          <t>2345678RS5690U0008OP</t>
        </is>
      </c>
      <c r="K11" s="5" t="n">
        <v>450000</v>
      </c>
      <c r="L11" s="6" t="n">
        <v>0.015</v>
      </c>
      <c r="M11" s="11">
        <f>IF(K11&gt;0,K11,0)</f>
        <v/>
      </c>
      <c r="N11" s="11">
        <f>M11*L11</f>
        <v/>
      </c>
      <c r="O11" s="6" t="n">
        <v>0.2</v>
      </c>
      <c r="P11" s="11">
        <f>N11*O11</f>
        <v/>
      </c>
      <c r="Q11" s="11">
        <f>N11-P11</f>
        <v/>
      </c>
      <c r="R11" s="9">
        <f>IF(Q11&gt;0,"Sujeto","Exento/Bonificado")</f>
        <v/>
      </c>
      <c r="S11" s="9" t="inlineStr">
        <is>
          <t>Obra nueva promovida por sociedad patrimonial SL</t>
        </is>
      </c>
      <c r="T11" s="12">
        <f>IFERROR(VLOOKUP(G11,Tablas_Ayuda!$A$4:$D$12,2,FALSE),"")</f>
        <v/>
      </c>
    </row>
    <row r="12">
      <c r="A12" s="3" t="inlineStr">
        <is>
          <t>OP-2026-009</t>
        </is>
      </c>
      <c r="B12" s="4" t="inlineStr">
        <is>
          <t>29/08/2026</t>
        </is>
      </c>
      <c r="C12" s="3" t="inlineStr">
        <is>
          <t>Otros actos inscribibles</t>
        </is>
      </c>
      <c r="D12" s="3" t="inlineStr">
        <is>
          <t>Vivienda</t>
        </is>
      </c>
      <c r="E12" s="3" t="inlineStr">
        <is>
          <t>Calle Trapería 5</t>
        </is>
      </c>
      <c r="F12" s="3" t="inlineStr">
        <is>
          <t>Murcia</t>
        </is>
      </c>
      <c r="G12" s="3" t="inlineStr">
        <is>
          <t>Murcia</t>
        </is>
      </c>
      <c r="H12" s="3" t="inlineStr">
        <is>
          <t>Lucía Torres</t>
        </is>
      </c>
      <c r="I12" s="3" t="inlineStr">
        <is>
          <t>89012345V</t>
        </is>
      </c>
      <c r="J12" s="3" t="inlineStr">
        <is>
          <t>4567890TU7812V0009QR</t>
        </is>
      </c>
      <c r="K12" s="5" t="n">
        <v>130000</v>
      </c>
      <c r="L12" s="6" t="n">
        <v>0.0075</v>
      </c>
      <c r="M12" s="7">
        <f>IF(K12&gt;0,K12,0)</f>
        <v/>
      </c>
      <c r="N12" s="7">
        <f>M12*L12</f>
        <v/>
      </c>
      <c r="O12" s="6" t="n">
        <v>0.6</v>
      </c>
      <c r="P12" s="7">
        <f>N12*O12</f>
        <v/>
      </c>
      <c r="Q12" s="7">
        <f>N12-P12</f>
        <v/>
      </c>
      <c r="R12" s="3">
        <f>IF(Q12&gt;0,"Sujeto","Exento/Bonificado")</f>
        <v/>
      </c>
      <c r="S12" s="3" t="inlineStr">
        <is>
          <t>Transmisión con exención/bonificación parcial</t>
        </is>
      </c>
      <c r="T12" s="8">
        <f>IFERROR(VLOOKUP(G12,Tablas_Ayuda!$A$4:$D$12,2,FALSE),"")</f>
        <v/>
      </c>
    </row>
    <row r="13">
      <c r="A13" s="13" t="inlineStr">
        <is>
          <t>TOTALES</t>
        </is>
      </c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5">
        <f>SUM(K4:K12)</f>
        <v/>
      </c>
      <c r="L13" s="14" t="n"/>
      <c r="M13" s="15">
        <f>SUM(M4:M12)</f>
        <v/>
      </c>
      <c r="N13" s="15">
        <f>SUM(N4:N12)</f>
        <v/>
      </c>
      <c r="O13" s="14" t="n"/>
      <c r="P13" s="15">
        <f>SUM(P4:P12)</f>
        <v/>
      </c>
      <c r="Q13" s="15">
        <f>SUM(Q4:Q12)</f>
        <v/>
      </c>
      <c r="R13" s="14" t="n"/>
      <c r="S13" s="14" t="n"/>
      <c r="T13" s="14" t="n"/>
    </row>
  </sheetData>
  <mergeCells count="1">
    <mergeCell ref="A1:T1"/>
  </mergeCells>
  <conditionalFormatting sqref="R4:R12">
    <cfRule type="expression" priority="1" dxfId="0">
      <formula>$R4="Sujeto"</formula>
    </cfRule>
    <cfRule type="expression" priority="2" dxfId="1">
      <formula>$R4="Exento/Bonificado"</formula>
    </cfRule>
  </conditionalFormatting>
  <conditionalFormatting sqref="Q4:Q12">
    <cfRule type="expression" priority="3" dxfId="1">
      <formula>$Q4&lt;0</formula>
    </cfRule>
  </conditionalFormatting>
  <dataValidations count="2">
    <dataValidation sqref="C4:C12" showErrorMessage="1" showInputMessage="1" allowBlank="1" type="list">
      <formula1>"Compraventa vivienda,Ampliación de hipoteca,Constitución de hipoteca,Novación,Obra nueva,Otros actos inscribibles"</formula1>
    </dataValidation>
    <dataValidation sqref="G4:G12" showErrorMessage="1" showInputMessage="1" allowBlank="1" type="list">
      <formula1>"Madrid,Barcelona,Sevilla,Valencia,Málaga,Zaragoza,Vizcaya,Alicante,Murcia"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6" customWidth="1" min="3" max="3"/>
  </cols>
  <sheetData>
    <row r="1">
      <c r="A1" s="16" t="inlineStr">
        <is>
          <t>DASHBOARD EJECUTIVO - IMPUESTO AJD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17" t="inlineStr">
        <is>
          <t>Número total de operaciones</t>
        </is>
      </c>
      <c r="B4" s="18">
        <f>COUNTIF(Entrada_AJD!A4:A12,"&lt;&gt;")</f>
        <v/>
      </c>
    </row>
    <row r="5">
      <c r="A5" s="19" t="inlineStr">
        <is>
          <t>Base imponible total</t>
        </is>
      </c>
      <c r="B5" s="20">
        <f>SUM(Entrada_AJD!M4:M12)</f>
        <v/>
      </c>
    </row>
    <row r="6">
      <c r="A6" s="17" t="inlineStr">
        <is>
          <t>Cuota AJD total</t>
        </is>
      </c>
      <c r="B6" s="21">
        <f>SUM(Entrada_AJD!N4:N12)</f>
        <v/>
      </c>
    </row>
    <row r="7">
      <c r="A7" s="19" t="inlineStr">
        <is>
          <t>Bonificaciones totales</t>
        </is>
      </c>
      <c r="B7" s="20">
        <f>SUM(Entrada_AJD!P4:P12)</f>
        <v/>
      </c>
    </row>
    <row r="8">
      <c r="A8" s="17" t="inlineStr">
        <is>
          <t>Cuota neta total</t>
        </is>
      </c>
      <c r="B8" s="21">
        <f>SUM(Entrada_AJD!Q4:Q12)</f>
        <v/>
      </c>
    </row>
    <row r="9">
      <c r="A9" s="19" t="inlineStr">
        <is>
          <t>Cuota media por operación</t>
        </is>
      </c>
      <c r="B9" s="20">
        <f>IFERROR(AVERAGE(Entrada_AJD!N4:N12),0)</f>
        <v/>
      </c>
    </row>
    <row r="10">
      <c r="A10" s="17" t="inlineStr">
        <is>
          <t>% operaciones bonificadas</t>
        </is>
      </c>
      <c r="B10" s="22">
        <f>IFERROR(COUNTIF(Entrada_AJD!P4:P12,"&gt;0")/COUNTA(Entrada_AJD!A4:A12),0)</f>
        <v/>
      </c>
    </row>
    <row r="11">
      <c r="A11" s="19" t="inlineStr">
        <is>
          <t>% operaciones sujetas a AJD</t>
        </is>
      </c>
      <c r="B11" s="23">
        <f>IFERROR(COUNTIF(Entrada_AJD!R4:R12,"Sujeto")/COUNTA(Entrada_AJD!A4:A12),0)</f>
        <v/>
      </c>
    </row>
    <row r="12"/>
    <row r="13">
      <c r="A13" s="24" t="inlineStr">
        <is>
          <t>RESUMEN POR TIPO DE OPERACIÓN</t>
        </is>
      </c>
    </row>
    <row r="14">
      <c r="A14" s="25" t="inlineStr">
        <is>
          <t>Tipo de operación</t>
        </is>
      </c>
      <c r="B14" s="25" t="inlineStr">
        <is>
          <t>Nº operaciones</t>
        </is>
      </c>
      <c r="C14" s="25" t="inlineStr">
        <is>
          <t>Cuota AJD</t>
        </is>
      </c>
    </row>
    <row r="15">
      <c r="A15" s="17" t="inlineStr">
        <is>
          <t>Compraventa vivienda</t>
        </is>
      </c>
      <c r="B15" s="17">
        <f>COUNTIF(Entrada_AJD!C4:C12,A15)</f>
        <v/>
      </c>
      <c r="C15" s="26">
        <f>SUMIF(Entrada_AJD!C4:C12,A15,Entrada_AJD!N4:N12)</f>
        <v/>
      </c>
    </row>
    <row r="16">
      <c r="A16" s="19" t="inlineStr">
        <is>
          <t>Ampliación de hipoteca</t>
        </is>
      </c>
      <c r="B16" s="19">
        <f>COUNTIF(Entrada_AJD!C4:C12,A16)</f>
        <v/>
      </c>
      <c r="C16" s="27">
        <f>SUMIF(Entrada_AJD!C4:C12,A16,Entrada_AJD!N4:N12)</f>
        <v/>
      </c>
    </row>
    <row r="17">
      <c r="A17" s="17" t="inlineStr">
        <is>
          <t>Constitución de hipoteca</t>
        </is>
      </c>
      <c r="B17" s="17">
        <f>COUNTIF(Entrada_AJD!C4:C12,A17)</f>
        <v/>
      </c>
      <c r="C17" s="26">
        <f>SUMIF(Entrada_AJD!C4:C12,A17,Entrada_AJD!N4:N12)</f>
        <v/>
      </c>
    </row>
    <row r="18">
      <c r="A18" s="19" t="inlineStr">
        <is>
          <t>Novación</t>
        </is>
      </c>
      <c r="B18" s="19">
        <f>COUNTIF(Entrada_AJD!C4:C12,A18)</f>
        <v/>
      </c>
      <c r="C18" s="27">
        <f>SUMIF(Entrada_AJD!C4:C12,A18,Entrada_AJD!N4:N12)</f>
        <v/>
      </c>
    </row>
    <row r="19">
      <c r="A19" s="17" t="inlineStr">
        <is>
          <t>Obra nueva</t>
        </is>
      </c>
      <c r="B19" s="17">
        <f>COUNTIF(Entrada_AJD!C4:C12,A19)</f>
        <v/>
      </c>
      <c r="C19" s="26">
        <f>SUMIF(Entrada_AJD!C4:C12,A19,Entrada_AJD!N4:N12)</f>
        <v/>
      </c>
    </row>
    <row r="20">
      <c r="A20" s="17" t="inlineStr">
        <is>
          <t>Otros actos inscribibles</t>
        </is>
      </c>
      <c r="B20" s="17">
        <f>COUNTA(Entrada_AJD!A4:A12)-SUM(B15:B19)</f>
        <v/>
      </c>
      <c r="C20" s="26">
        <f>SUM(Entrada_AJD!N4:N12)-SUM(C15:C19)</f>
        <v/>
      </c>
    </row>
    <row r="21"/>
    <row r="22">
      <c r="A22" s="24" t="inlineStr">
        <is>
          <t>DISTRIBUCIÓN POR ESTADO FISCAL</t>
        </is>
      </c>
    </row>
    <row r="23">
      <c r="A23" s="28" t="inlineStr">
        <is>
          <t>Estado fiscal</t>
        </is>
      </c>
      <c r="B23" s="28" t="inlineStr">
        <is>
          <t>Nº operaciones</t>
        </is>
      </c>
    </row>
    <row r="24">
      <c r="A24" s="17" t="inlineStr">
        <is>
          <t>Sujeto</t>
        </is>
      </c>
      <c r="B24" s="17">
        <f>COUNTIF(Entrada_AJD!R4:R12,"Sujeto")</f>
        <v/>
      </c>
    </row>
    <row r="25">
      <c r="A25" s="19" t="inlineStr">
        <is>
          <t>Exento/Bonificado</t>
        </is>
      </c>
      <c r="B25" s="19">
        <f>COUNTIF(Entrada_AJD!R4:R12,"Exento/Bonificado")</f>
        <v/>
      </c>
    </row>
    <row r="26"/>
    <row r="27">
      <c r="A27" s="24" t="inlineStr">
        <is>
          <t>EVOLUCIÓN MENSUAL DE LA CUOTA AJD</t>
        </is>
      </c>
    </row>
    <row r="28">
      <c r="A28" s="28" t="inlineStr">
        <is>
          <t>Mes</t>
        </is>
      </c>
      <c r="B28" s="28" t="inlineStr">
        <is>
          <t>Cuota AJD</t>
        </is>
      </c>
    </row>
    <row r="29">
      <c r="A29" s="17" t="inlineStr">
        <is>
          <t>Enero</t>
        </is>
      </c>
      <c r="B29" s="26">
        <f>SUMPRODUCT((MONTH(Entrada_AJD!$B$4:$B$12)=1)*(Entrada_AJD!$N$4:$N$12))</f>
        <v/>
      </c>
    </row>
    <row r="30">
      <c r="A30" s="19" t="inlineStr">
        <is>
          <t>Febrero</t>
        </is>
      </c>
      <c r="B30" s="27">
        <f>SUMPRODUCT((MONTH(Entrada_AJD!$B$4:$B$12)=2)*(Entrada_AJD!$N$4:$N$12))</f>
        <v/>
      </c>
    </row>
    <row r="31">
      <c r="A31" s="17" t="inlineStr">
        <is>
          <t>Marzo</t>
        </is>
      </c>
      <c r="B31" s="26">
        <f>SUMPRODUCT((MONTH(Entrada_AJD!$B$4:$B$12)=3)*(Entrada_AJD!$N$4:$N$12))</f>
        <v/>
      </c>
    </row>
    <row r="32">
      <c r="A32" s="19" t="inlineStr">
        <is>
          <t>Abril</t>
        </is>
      </c>
      <c r="B32" s="27">
        <f>SUMPRODUCT((MONTH(Entrada_AJD!$B$4:$B$12)=4)*(Entrada_AJD!$N$4:$N$12))</f>
        <v/>
      </c>
    </row>
    <row r="33">
      <c r="A33" s="17" t="inlineStr">
        <is>
          <t>Mayo</t>
        </is>
      </c>
      <c r="B33" s="26">
        <f>SUMPRODUCT((MONTH(Entrada_AJD!$B$4:$B$12)=5)*(Entrada_AJD!$N$4:$N$12))</f>
        <v/>
      </c>
    </row>
    <row r="34">
      <c r="A34" s="19" t="inlineStr">
        <is>
          <t>Junio</t>
        </is>
      </c>
      <c r="B34" s="27">
        <f>SUMPRODUCT((MONTH(Entrada_AJD!$B$4:$B$12)=6)*(Entrada_AJD!$N$4:$N$12))</f>
        <v/>
      </c>
    </row>
    <row r="35">
      <c r="A35" s="17" t="inlineStr">
        <is>
          <t>Julio</t>
        </is>
      </c>
      <c r="B35" s="26">
        <f>SUMPRODUCT((MONTH(Entrada_AJD!$B$4:$B$12)=7)*(Entrada_AJD!$N$4:$N$12))</f>
        <v/>
      </c>
    </row>
    <row r="36">
      <c r="A36" s="19" t="inlineStr">
        <is>
          <t>Agosto</t>
        </is>
      </c>
      <c r="B36" s="27">
        <f>SUMPRODUCT((MONTH(Entrada_AJD!$B$4:$B$12)=8)*(Entrada_AJD!$N$4:$N$12))</f>
        <v/>
      </c>
    </row>
    <row r="37">
      <c r="A37" s="17" t="inlineStr">
        <is>
          <t>Septiembre</t>
        </is>
      </c>
      <c r="B37" s="26">
        <f>SUMPRODUCT((MONTH(Entrada_AJD!$B$4:$B$12)=9)*(Entrada_AJD!$N$4:$N$12))</f>
        <v/>
      </c>
    </row>
    <row r="38">
      <c r="A38" s="19" t="inlineStr">
        <is>
          <t>Octubre</t>
        </is>
      </c>
      <c r="B38" s="27">
        <f>SUMPRODUCT((MONTH(Entrada_AJD!$B$4:$B$12)=10)*(Entrada_AJD!$N$4:$N$12))</f>
        <v/>
      </c>
    </row>
    <row r="39">
      <c r="A39" s="17" t="inlineStr">
        <is>
          <t>Noviembre</t>
        </is>
      </c>
      <c r="B39" s="26">
        <f>SUMPRODUCT((MONTH(Entrada_AJD!$B$4:$B$12)=11)*(Entrada_AJD!$N$4:$N$12))</f>
        <v/>
      </c>
    </row>
    <row r="40">
      <c r="A40" s="19" t="inlineStr">
        <is>
          <t>Diciembre</t>
        </is>
      </c>
      <c r="B40" s="27">
        <f>SUMPRODUCT((MONTH(Entrada_AJD!$B$4:$B$12)=12)*(Entrada_AJD!$N$4:$N$12))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6" customWidth="1" min="3" max="3"/>
    <col width="20" customWidth="1" min="4" max="4"/>
    <col width="48" customWidth="1" min="5" max="5"/>
  </cols>
  <sheetData>
    <row r="1">
      <c r="A1" s="16" t="inlineStr">
        <is>
          <t>TABLA DE AYUDA - TIPOS DE GRAVAMEN AJD POR COMUNIDAD AUTÓNOMA (ORIENTATIVO)</t>
        </is>
      </c>
    </row>
    <row r="2"/>
    <row r="3">
      <c r="A3" s="2" t="inlineStr">
        <is>
          <t>Comunidad autónoma / Provincia</t>
        </is>
      </c>
      <c r="B3" s="2" t="inlineStr">
        <is>
          <t>Tipo general AJD (%)</t>
        </is>
      </c>
      <c r="C3" s="2" t="inlineStr">
        <is>
          <t>Tipo reducido (%)</t>
        </is>
      </c>
      <c r="D3" s="2" t="inlineStr">
        <is>
          <t>Bonificación habitual (%)</t>
        </is>
      </c>
      <c r="E3" s="2" t="inlineStr">
        <is>
          <t>Observaciones</t>
        </is>
      </c>
    </row>
    <row r="4">
      <c r="A4" s="17" t="inlineStr">
        <is>
          <t>Madrid</t>
        </is>
      </c>
      <c r="B4" s="29" t="n">
        <v>0.0075</v>
      </c>
      <c r="C4" s="29" t="n">
        <v>0.004</v>
      </c>
      <c r="D4" s="29" t="n">
        <v>0.1</v>
      </c>
      <c r="E4" s="3" t="inlineStr">
        <is>
          <t>Tipo reducido para vivienda habitual y familia numerosa</t>
        </is>
      </c>
    </row>
    <row r="5">
      <c r="A5" s="19" t="inlineStr">
        <is>
          <t>Barcelona</t>
        </is>
      </c>
      <c r="B5" s="30" t="n">
        <v>0.015</v>
      </c>
      <c r="C5" s="30" t="n">
        <v>0.005</v>
      </c>
      <c r="D5" s="30" t="n">
        <v>0</v>
      </c>
      <c r="E5" s="9" t="inlineStr">
        <is>
          <t>Cataluña aplica tipo reforzado en determinados supuestos</t>
        </is>
      </c>
    </row>
    <row r="6">
      <c r="A6" s="17" t="inlineStr">
        <is>
          <t>Sevilla</t>
        </is>
      </c>
      <c r="B6" s="29" t="n">
        <v>0.015</v>
      </c>
      <c r="C6" s="29" t="n">
        <v>0.005</v>
      </c>
      <c r="D6" s="29" t="n">
        <v>0.3</v>
      </c>
      <c r="E6" s="3" t="inlineStr">
        <is>
          <t>Andalucía: bonificaciones para vivienda habitual y obra nueva</t>
        </is>
      </c>
    </row>
    <row r="7">
      <c r="A7" s="19" t="inlineStr">
        <is>
          <t>Valencia</t>
        </is>
      </c>
      <c r="B7" s="30" t="n">
        <v>0.015</v>
      </c>
      <c r="C7" s="30" t="n">
        <v>0.005</v>
      </c>
      <c r="D7" s="30" t="n">
        <v>0.5</v>
      </c>
      <c r="E7" s="9" t="inlineStr">
        <is>
          <t>Bonificación para vivienda habitual con financiación hipotecaria</t>
        </is>
      </c>
    </row>
    <row r="8">
      <c r="A8" s="17" t="inlineStr">
        <is>
          <t>Málaga</t>
        </is>
      </c>
      <c r="B8" s="29" t="n">
        <v>0.0075</v>
      </c>
      <c r="C8" s="29" t="n">
        <v>0.005</v>
      </c>
      <c r="D8" s="29" t="n">
        <v>1</v>
      </c>
      <c r="E8" s="3" t="inlineStr">
        <is>
          <t>Novaciones de préstamos hipotecarios exentas en Andalucía</t>
        </is>
      </c>
    </row>
    <row r="9">
      <c r="A9" s="19" t="inlineStr">
        <is>
          <t>Zaragoza</t>
        </is>
      </c>
      <c r="B9" s="30" t="n">
        <v>0.015</v>
      </c>
      <c r="C9" s="30" t="n">
        <v>0.005</v>
      </c>
      <c r="D9" s="30" t="n">
        <v>0</v>
      </c>
      <c r="E9" s="9" t="inlineStr">
        <is>
          <t>Aragón: tipo general aplicable a inmuebles y garajes vinculados</t>
        </is>
      </c>
    </row>
    <row r="10">
      <c r="A10" s="17" t="inlineStr">
        <is>
          <t>Vizcaya</t>
        </is>
      </c>
      <c r="B10" s="29" t="n">
        <v>0.015</v>
      </c>
      <c r="C10" s="29" t="n">
        <v>0.005</v>
      </c>
      <c r="D10" s="29" t="n">
        <v>0</v>
      </c>
      <c r="E10" s="3" t="inlineStr">
        <is>
          <t>País Vasco: normativa foral propia, consultar Diputación Foral</t>
        </is>
      </c>
    </row>
    <row r="11">
      <c r="A11" s="19" t="inlineStr">
        <is>
          <t>Alicante</t>
        </is>
      </c>
      <c r="B11" s="30" t="n">
        <v>0.015</v>
      </c>
      <c r="C11" s="30" t="n">
        <v>0.005</v>
      </c>
      <c r="D11" s="30" t="n">
        <v>0.2</v>
      </c>
      <c r="E11" s="9" t="inlineStr">
        <is>
          <t>Comunidad Valenciana: bonificación para SL patrimoniales en obra nueva</t>
        </is>
      </c>
    </row>
    <row r="12">
      <c r="A12" s="17" t="inlineStr">
        <is>
          <t>Murcia</t>
        </is>
      </c>
      <c r="B12" s="29" t="n">
        <v>0.0075</v>
      </c>
      <c r="C12" s="29" t="n">
        <v>0.005</v>
      </c>
      <c r="D12" s="29" t="n">
        <v>0.6</v>
      </c>
      <c r="E12" s="3" t="inlineStr">
        <is>
          <t>Bonificaciones parciales según tipo de transmisión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>
      <c r="A1" s="16" t="inlineStr">
        <is>
          <t>INSTRUCCIONES DE USO - CÁLCULO DEL IMPUESTO AJD</t>
        </is>
      </c>
    </row>
    <row r="2"/>
    <row r="3" ht="42" customHeight="1">
      <c r="A3" s="31" t="inlineStr">
        <is>
          <t>Objetivo</t>
        </is>
      </c>
      <c r="B3" s="32" t="inlineStr">
        <is>
          <t>Esta plantilla permite registrar operaciones inmobiliarias sujetas al Impuesto de Actos Jurídicos Documentados (AJD) y calcular automáticamente la cuota tributaria, aplicando bonificaciones o exenciones autonómicas.</t>
        </is>
      </c>
    </row>
    <row r="4" ht="42" customHeight="1">
      <c r="A4" s="31" t="inlineStr">
        <is>
          <t>Hoja Entrada_AJD</t>
        </is>
      </c>
      <c r="B4" s="33" t="inlineStr">
        <is>
          <t>Registro principal de operaciones. Introduzca los datos en las celdas de color amarillo (Valor declarado, Tipo gravamen AJD, Bonificación/exención). Las columnas de cálculo (Base imponible, Cuota AJD, Importe bonificado, Importe final AJD, Estado fiscal) se calculan automáticamente.</t>
        </is>
      </c>
    </row>
    <row r="5" ht="42" customHeight="1">
      <c r="A5" s="31" t="inlineStr">
        <is>
          <t>Base imponible AJD</t>
        </is>
      </c>
      <c r="B5" s="32" t="inlineStr">
        <is>
          <t>Se calcula como el valor declarado de la operación, siempre que sea mayor que cero.</t>
        </is>
      </c>
    </row>
    <row r="6" ht="42" customHeight="1">
      <c r="A6" s="31" t="inlineStr">
        <is>
          <t>Cuota AJD</t>
        </is>
      </c>
      <c r="B6" s="33" t="inlineStr">
        <is>
          <t>Resultado de multiplicar la base imponible por el tipo de gravamen AJD aplicable (entre 0,5% y 1,5% según comunidad autónoma y tipo de acto).</t>
        </is>
      </c>
    </row>
    <row r="7" ht="42" customHeight="1">
      <c r="A7" s="31" t="inlineStr">
        <is>
          <t>Bonificación / exención</t>
        </is>
      </c>
      <c r="B7" s="32" t="inlineStr">
        <is>
          <t>Porcentaje de reducción aplicable según normativa autonómica vigente (vivienda habitual, familia numerosa, novaciones, sociedades patrimoniales, etc.).</t>
        </is>
      </c>
    </row>
    <row r="8" ht="42" customHeight="1">
      <c r="A8" s="31" t="inlineStr">
        <is>
          <t>Importe final AJD</t>
        </is>
      </c>
      <c r="B8" s="33" t="inlineStr">
        <is>
          <t>Cuota AJD menos el importe bonificado. Si el resultado es mayor que cero, la operación queda marcada como 'Sujeto'; en caso contrario, como 'Exento/Bonificado'.</t>
        </is>
      </c>
    </row>
    <row r="9" ht="42" customHeight="1">
      <c r="A9" s="31" t="inlineStr">
        <is>
          <t>Hoja Resumen_AJD</t>
        </is>
      </c>
      <c r="B9" s="32" t="inlineStr">
        <is>
          <t>Panel ejecutivo con KPIs principales, resumen por tipo de operación, distribución por estado fiscal y evolución mensual de la cuota AJD, con gráficos asociados.</t>
        </is>
      </c>
    </row>
    <row r="10" ht="42" customHeight="1">
      <c r="A10" s="31" t="inlineStr">
        <is>
          <t>Hoja Tablas_Ayuda</t>
        </is>
      </c>
      <c r="B10" s="33" t="inlineStr">
        <is>
          <t>Tabla de consulta orientativa con tipos de gravamen general y reducido, y bonificaciones habituales por comunidad autónoma/provincia. Se utiliza mediante BUSCARV desde la hoja Entrada_AJD.</t>
        </is>
      </c>
    </row>
    <row r="11" ht="42" customHeight="1">
      <c r="A11" s="31" t="inlineStr">
        <is>
          <t>Nota legal 1</t>
        </is>
      </c>
      <c r="B11" s="32" t="inlineStr">
        <is>
          <t>El tipo impositivo del AJD y sus bonificaciones dependen de la comunidad autónoma donde se otorgue la escritura pública y del tipo de acto inscribible (compraventa, hipoteca, obra nueva, novación, etc.).</t>
        </is>
      </c>
    </row>
    <row r="12" ht="42" customHeight="1">
      <c r="A12" s="31" t="inlineStr">
        <is>
          <t>Nota legal 2</t>
        </is>
      </c>
      <c r="B12" s="33" t="inlineStr">
        <is>
          <t>El impuesto se devenga en el momento del otorgamiento de la escritura pública y su base imponible coincide, con carácter general, con el valor declarado del acto o derecho inscribible en el Registro correspondiente.</t>
        </is>
      </c>
    </row>
    <row r="13" ht="42" customHeight="1">
      <c r="A13" s="31" t="inlineStr">
        <is>
          <t>Nota legal 3</t>
        </is>
      </c>
      <c r="B13" s="32" t="inlineStr">
        <is>
          <t>Conviene revisar periódicamente las bonificaciones autonómicas vigentes, ya que se actualizan con frecuencia, y coordinar el cálculo del AJD con el Impuesto sobre Transmisiones Patrimoniales (ITP) o el IVA, según la naturaleza de la operación.</t>
        </is>
      </c>
    </row>
    <row r="14" ht="42" customHeight="1">
      <c r="A14" s="31" t="inlineStr">
        <is>
          <t>Aviso</t>
        </is>
      </c>
      <c r="B14" s="33" t="inlineStr">
        <is>
          <t>Esta plantilla tiene fines orientativos y de organización interna. No sustituye el asesoramiento fiscal profesional ni la normativa oficial vigente en cada comunidad autónoma.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2026-07-01T23:34:19Z</dcterms:created>
  <dcterms:modified xmlns:dcterms="http://purl.org/dc/terms/" xmlns:xsi="http://www.w3.org/2001/XMLSchema-instance" xsi:type="dcterms:W3CDTF">2026-07-01T23:34:19Z</dcterms:modified>
</cp:coreProperties>
</file>